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5832" windowWidth="19260" windowHeight="5880" tabRatio="761" activeTab="23"/>
  </bookViews>
  <sheets>
    <sheet name="T" sheetId="106" r:id="rId1"/>
    <sheet name="I" sheetId="104" r:id="rId2"/>
    <sheet name="I2" sheetId="105" r:id="rId3"/>
    <sheet name="PN" sheetId="10" r:id="rId4"/>
    <sheet name="BA" sheetId="8" r:id="rId5"/>
    <sheet name="PS" sheetId="14" r:id="rId6"/>
    <sheet name="PS(tb)" sheetId="15" r:id="rId7"/>
    <sheet name="PD" sheetId="13" r:id="rId8"/>
    <sheet name="ARS" sheetId="17" r:id="rId9"/>
    <sheet name="Complex" sheetId="20" r:id="rId10"/>
    <sheet name="G1" sheetId="64" r:id="rId11"/>
    <sheet name="G2" sheetId="65" r:id="rId12"/>
    <sheet name="G3" sheetId="66" r:id="rId13"/>
    <sheet name="G4" sheetId="67" r:id="rId14"/>
    <sheet name="G5" sheetId="68" r:id="rId15"/>
    <sheet name="G6" sheetId="69" r:id="rId16"/>
    <sheet name="PN_VA" sheetId="58" r:id="rId17"/>
    <sheet name="PN_HA" sheetId="59" r:id="rId18"/>
    <sheet name="BA_VA" sheetId="56" r:id="rId19"/>
    <sheet name="BA_HA" sheetId="57" r:id="rId20"/>
    <sheet name="PS_VA" sheetId="60" r:id="rId21"/>
    <sheet name="PS_HA" sheetId="61" r:id="rId22"/>
    <sheet name="PS(tb)_VA" sheetId="62" r:id="rId23"/>
    <sheet name="PS(tb)_HA" sheetId="63" r:id="rId24"/>
    <sheet name="Chart1" sheetId="50" r:id="rId25"/>
    <sheet name="Chart2" sheetId="51" r:id="rId26"/>
    <sheet name="Chart3" sheetId="52" r:id="rId27"/>
    <sheet name="Chart4" sheetId="53" r:id="rId28"/>
    <sheet name="Chart5" sheetId="54" r:id="rId29"/>
    <sheet name="Chart6" sheetId="55" r:id="rId30"/>
    <sheet name="C" sheetId="49" state="hidden" r:id="rId31"/>
  </sheets>
  <definedNames>
    <definedName name="_xlnm._FilterDatabase" localSheetId="9" hidden="1">Complex!$E$4:$E$67</definedName>
    <definedName name="_xlnm._FilterDatabase" localSheetId="10" hidden="1">'G1'!$E$4:$E$29</definedName>
    <definedName name="_xlnm._FilterDatabase" localSheetId="11" hidden="1">'G2'!$E$4:$E$29</definedName>
    <definedName name="_xlnm._FilterDatabase" localSheetId="12" hidden="1">'G3'!$E$4:$E$17</definedName>
    <definedName name="_xlnm._FilterDatabase" localSheetId="13" hidden="1">'G4'!$E$4:$E$4</definedName>
    <definedName name="_xlnm._FilterDatabase" localSheetId="14" hidden="1">'G5'!$E$4:$E$4</definedName>
    <definedName name="_xlnm._FilterDatabase" localSheetId="15" hidden="1">'G6'!$E$4:$E$4</definedName>
    <definedName name="_xlnm._FilterDatabase" localSheetId="2" hidden="1">'I2'!$B$3:$D$3</definedName>
  </definedNames>
  <calcPr calcId="125725"/>
</workbook>
</file>

<file path=xl/calcChain.xml><?xml version="1.0" encoding="utf-8"?>
<calcChain xmlns="http://schemas.openxmlformats.org/spreadsheetml/2006/main">
  <c r="K36" i="15"/>
  <c r="J36"/>
  <c r="I36"/>
  <c r="H36"/>
  <c r="G36"/>
  <c r="K33"/>
  <c r="K32" s="1"/>
  <c r="J33"/>
  <c r="I33"/>
  <c r="I32" s="1"/>
  <c r="H33"/>
  <c r="G33"/>
  <c r="G32" s="1"/>
  <c r="J32"/>
  <c r="H32"/>
  <c r="K27"/>
  <c r="J27"/>
  <c r="I27"/>
  <c r="H27"/>
  <c r="G27"/>
  <c r="K25"/>
  <c r="J25"/>
  <c r="I25"/>
  <c r="H25"/>
  <c r="G25"/>
  <c r="K9"/>
  <c r="J9"/>
  <c r="I9"/>
  <c r="H9"/>
  <c r="G9"/>
  <c r="K6"/>
  <c r="J6"/>
  <c r="J14" s="1"/>
  <c r="I6"/>
  <c r="H6"/>
  <c r="H14" s="1"/>
  <c r="G6"/>
  <c r="K54" i="14"/>
  <c r="J54"/>
  <c r="I54"/>
  <c r="H54"/>
  <c r="G54"/>
  <c r="K51"/>
  <c r="J51"/>
  <c r="J50" s="1"/>
  <c r="I51"/>
  <c r="H51"/>
  <c r="H50" s="1"/>
  <c r="G51"/>
  <c r="K50"/>
  <c r="I50"/>
  <c r="G50"/>
  <c r="K45"/>
  <c r="J45"/>
  <c r="I45"/>
  <c r="H45"/>
  <c r="G45"/>
  <c r="K43"/>
  <c r="J43"/>
  <c r="I43"/>
  <c r="H43"/>
  <c r="G43"/>
  <c r="K32"/>
  <c r="J32"/>
  <c r="I32"/>
  <c r="H32"/>
  <c r="G32"/>
  <c r="K86" i="8"/>
  <c r="J86"/>
  <c r="I86"/>
  <c r="H86"/>
  <c r="G86"/>
  <c r="K77"/>
  <c r="J77"/>
  <c r="I77"/>
  <c r="H77"/>
  <c r="G77"/>
  <c r="K76"/>
  <c r="J76"/>
  <c r="I76"/>
  <c r="H76"/>
  <c r="G76"/>
  <c r="K72"/>
  <c r="J72"/>
  <c r="I72"/>
  <c r="H72"/>
  <c r="G72"/>
  <c r="K68"/>
  <c r="J68"/>
  <c r="I68"/>
  <c r="H68"/>
  <c r="G68"/>
  <c r="K64"/>
  <c r="J64"/>
  <c r="I64"/>
  <c r="H64"/>
  <c r="G64"/>
  <c r="K58"/>
  <c r="J58"/>
  <c r="I58"/>
  <c r="H58"/>
  <c r="G58"/>
  <c r="K57"/>
  <c r="J57"/>
  <c r="I57"/>
  <c r="H57"/>
  <c r="G57"/>
  <c r="K51"/>
  <c r="J51"/>
  <c r="I51"/>
  <c r="H51"/>
  <c r="G51"/>
  <c r="K46"/>
  <c r="J46"/>
  <c r="I46"/>
  <c r="H46"/>
  <c r="G46"/>
  <c r="K38"/>
  <c r="J38"/>
  <c r="I38"/>
  <c r="H38"/>
  <c r="G38"/>
  <c r="K37"/>
  <c r="J37"/>
  <c r="I37"/>
  <c r="H37"/>
  <c r="G37"/>
  <c r="K33"/>
  <c r="J33"/>
  <c r="I33"/>
  <c r="H33"/>
  <c r="G33"/>
  <c r="K23"/>
  <c r="J23"/>
  <c r="I23"/>
  <c r="H23"/>
  <c r="G23"/>
  <c r="K19"/>
  <c r="J19"/>
  <c r="I19"/>
  <c r="H19"/>
  <c r="G19"/>
  <c r="K13"/>
  <c r="J13"/>
  <c r="I13"/>
  <c r="H13"/>
  <c r="G13"/>
  <c r="K6"/>
  <c r="J6"/>
  <c r="I6"/>
  <c r="H6"/>
  <c r="G6"/>
  <c r="K5"/>
  <c r="K56" s="1"/>
  <c r="J5"/>
  <c r="J56" s="1"/>
  <c r="I5"/>
  <c r="I56" s="1"/>
  <c r="H5"/>
  <c r="H56" s="1"/>
  <c r="G5"/>
  <c r="G56" s="1"/>
  <c r="K8" i="10"/>
  <c r="K17" s="1"/>
  <c r="K19" s="1"/>
  <c r="J8"/>
  <c r="J17" s="1"/>
  <c r="J19" s="1"/>
  <c r="I8"/>
  <c r="I17" s="1"/>
  <c r="I19" s="1"/>
  <c r="H8"/>
  <c r="H17" s="1"/>
  <c r="H19" s="1"/>
  <c r="G8"/>
  <c r="G17" s="1"/>
  <c r="G19" s="1"/>
  <c r="H98" i="8" l="1"/>
  <c r="J98"/>
  <c r="I65" i="14"/>
  <c r="I67" s="1"/>
  <c r="G63"/>
  <c r="G65" s="1"/>
  <c r="G67" s="1"/>
  <c r="I63"/>
  <c r="K63"/>
  <c r="K65" s="1"/>
  <c r="K67" s="1"/>
  <c r="G14" i="15"/>
  <c r="I14"/>
  <c r="K14"/>
  <c r="H45"/>
  <c r="H47" s="1"/>
  <c r="H49" s="1"/>
  <c r="J45"/>
  <c r="G98" i="8"/>
  <c r="I98"/>
  <c r="K98"/>
  <c r="H63" i="14"/>
  <c r="H65" s="1"/>
  <c r="H67" s="1"/>
  <c r="J63"/>
  <c r="J65" s="1"/>
  <c r="J67" s="1"/>
  <c r="J47" i="15"/>
  <c r="J49" s="1"/>
  <c r="G45"/>
  <c r="I45"/>
  <c r="K45"/>
  <c r="G7" i="64"/>
  <c r="K7" i="69"/>
  <c r="J7"/>
  <c r="I7"/>
  <c r="H7"/>
  <c r="G7"/>
  <c r="G4"/>
  <c r="H4" s="1"/>
  <c r="G4" i="68"/>
  <c r="H4" s="1"/>
  <c r="G4" i="67"/>
  <c r="H4" s="1"/>
  <c r="G4" i="66"/>
  <c r="H4" s="1"/>
  <c r="G4" i="65"/>
  <c r="H4" s="1"/>
  <c r="K7" i="64"/>
  <c r="J7"/>
  <c r="I7"/>
  <c r="H7"/>
  <c r="G4"/>
  <c r="H4" s="1"/>
  <c r="K47" i="15" l="1"/>
  <c r="K49" s="1"/>
  <c r="G47"/>
  <c r="G49" s="1"/>
  <c r="I47"/>
  <c r="I49" s="1"/>
  <c r="M7" i="64"/>
  <c r="N7"/>
  <c r="O7"/>
  <c r="P7"/>
  <c r="M7" i="69"/>
  <c r="N7"/>
  <c r="O7"/>
  <c r="P7"/>
  <c r="M4"/>
  <c r="I4"/>
  <c r="M4" i="68"/>
  <c r="I4"/>
  <c r="M4" i="67"/>
  <c r="I4"/>
  <c r="M4" i="66"/>
  <c r="I4"/>
  <c r="M4" i="65"/>
  <c r="I4"/>
  <c r="M4" i="64"/>
  <c r="I4"/>
  <c r="L121" i="49"/>
  <c r="L120"/>
  <c r="L119"/>
  <c r="L107"/>
  <c r="L106"/>
  <c r="L105"/>
  <c r="L78"/>
  <c r="L77"/>
  <c r="L76"/>
  <c r="L61"/>
  <c r="L60"/>
  <c r="L59"/>
  <c r="L40"/>
  <c r="L39"/>
  <c r="L38"/>
  <c r="N4" i="69" l="1"/>
  <c r="J4"/>
  <c r="N4" i="68"/>
  <c r="J4"/>
  <c r="N4" i="67"/>
  <c r="J4"/>
  <c r="N4" i="66"/>
  <c r="J4"/>
  <c r="N4" i="65"/>
  <c r="J4"/>
  <c r="N4" i="64"/>
  <c r="J4"/>
  <c r="O4" i="69" l="1"/>
  <c r="K4"/>
  <c r="O4" i="68"/>
  <c r="K4"/>
  <c r="O4" i="67"/>
  <c r="K4"/>
  <c r="O4" i="66"/>
  <c r="K4"/>
  <c r="O4" i="65"/>
  <c r="K4"/>
  <c r="O4" i="64"/>
  <c r="K4"/>
  <c r="P4" i="69" l="1"/>
  <c r="P4" i="68"/>
  <c r="P4" i="67"/>
  <c r="P4" i="66"/>
  <c r="P4" i="65"/>
  <c r="P4" i="64"/>
  <c r="C113" i="49" l="1"/>
  <c r="C112"/>
  <c r="C111"/>
  <c r="C110"/>
  <c r="C109"/>
  <c r="C108"/>
  <c r="C107"/>
  <c r="C106"/>
  <c r="C105"/>
  <c r="C104"/>
  <c r="C103"/>
  <c r="C102"/>
  <c r="C101"/>
  <c r="C100"/>
  <c r="C99"/>
  <c r="C98"/>
  <c r="C97"/>
  <c r="M107" s="1"/>
  <c r="C96"/>
  <c r="M106" s="1"/>
  <c r="C95"/>
  <c r="M105" s="1"/>
  <c r="C94"/>
  <c r="C93"/>
  <c r="C92"/>
  <c r="C91"/>
  <c r="C90"/>
  <c r="C89"/>
  <c r="C88"/>
  <c r="C87"/>
  <c r="C86"/>
  <c r="C85"/>
  <c r="C84"/>
  <c r="C83"/>
  <c r="C82"/>
  <c r="C81"/>
  <c r="C80"/>
  <c r="C79"/>
  <c r="C78"/>
  <c r="C77"/>
  <c r="C76"/>
  <c r="C75"/>
  <c r="C74"/>
  <c r="C73"/>
  <c r="C72"/>
  <c r="C71"/>
  <c r="C70"/>
  <c r="C69"/>
  <c r="C68"/>
  <c r="M78" s="1"/>
  <c r="C67"/>
  <c r="M77" s="1"/>
  <c r="C66"/>
  <c r="M76" s="1"/>
  <c r="C65"/>
  <c r="C64"/>
  <c r="C63"/>
  <c r="C62"/>
  <c r="C61"/>
  <c r="C60"/>
  <c r="C59"/>
  <c r="C58"/>
  <c r="M61" s="1"/>
  <c r="C57"/>
  <c r="C56"/>
  <c r="M60" s="1"/>
  <c r="C55"/>
  <c r="M59" s="1"/>
  <c r="C54"/>
  <c r="C53"/>
  <c r="C52"/>
  <c r="C51"/>
  <c r="C50"/>
  <c r="C49"/>
  <c r="C48"/>
  <c r="C47"/>
  <c r="C46"/>
  <c r="C45"/>
  <c r="C44"/>
  <c r="C43"/>
  <c r="C42"/>
  <c r="C41"/>
  <c r="C40"/>
  <c r="C39"/>
  <c r="C38"/>
  <c r="C37"/>
  <c r="C36"/>
  <c r="C35"/>
  <c r="C34"/>
  <c r="M40" s="1"/>
  <c r="C33"/>
  <c r="M39" s="1"/>
  <c r="C32"/>
  <c r="C31"/>
  <c r="M38" s="1"/>
  <c r="C30"/>
  <c r="C29"/>
  <c r="C28"/>
  <c r="C27"/>
  <c r="C26"/>
  <c r="C25"/>
  <c r="C24"/>
  <c r="C23"/>
  <c r="C22"/>
  <c r="C21"/>
  <c r="C20"/>
  <c r="C19"/>
  <c r="C18"/>
  <c r="C17"/>
  <c r="C16"/>
  <c r="C15"/>
  <c r="C14"/>
  <c r="C13"/>
  <c r="M13" s="1"/>
  <c r="C12"/>
  <c r="M12" s="1"/>
  <c r="C11"/>
  <c r="M11" s="1"/>
  <c r="D10"/>
  <c r="E10"/>
  <c r="F10" s="1"/>
  <c r="G10" s="1"/>
  <c r="H10" s="1"/>
  <c r="M120" l="1"/>
  <c r="M119"/>
  <c r="M121"/>
  <c r="N118"/>
  <c r="O118" s="1"/>
  <c r="P118" s="1"/>
  <c r="Q118" s="1"/>
  <c r="R118" s="1"/>
  <c r="N104"/>
  <c r="O104" s="1"/>
  <c r="P104" s="1"/>
  <c r="Q104" s="1"/>
  <c r="R104" s="1"/>
  <c r="N75"/>
  <c r="O75" s="1"/>
  <c r="P75" s="1"/>
  <c r="Q75" s="1"/>
  <c r="R75" s="1"/>
  <c r="N58"/>
  <c r="O58" s="1"/>
  <c r="P58" s="1"/>
  <c r="Q58" s="1"/>
  <c r="R58" s="1"/>
  <c r="N37"/>
  <c r="O37" s="1"/>
  <c r="P37" s="1"/>
  <c r="Q37" s="1"/>
  <c r="R37" s="1"/>
  <c r="N10"/>
  <c r="O10" s="1"/>
  <c r="P10" s="1"/>
  <c r="Q10" s="1"/>
  <c r="R10" s="1"/>
  <c r="D22" l="1"/>
  <c r="H19"/>
  <c r="G19"/>
  <c r="F19"/>
  <c r="E19"/>
  <c r="D19"/>
  <c r="H17"/>
  <c r="G17"/>
  <c r="F17"/>
  <c r="E17"/>
  <c r="D17"/>
  <c r="E22" l="1"/>
  <c r="F22"/>
  <c r="G22"/>
  <c r="H22"/>
  <c r="G5" i="17" l="1"/>
  <c r="M5" s="1"/>
  <c r="H5"/>
  <c r="I5"/>
  <c r="O5" s="1"/>
  <c r="J5"/>
  <c r="K5"/>
  <c r="N5"/>
  <c r="P5"/>
  <c r="G14"/>
  <c r="H14"/>
  <c r="I14"/>
  <c r="J14"/>
  <c r="K14"/>
  <c r="G15"/>
  <c r="H15"/>
  <c r="I15"/>
  <c r="J15"/>
  <c r="K15"/>
  <c r="G21"/>
  <c r="H21"/>
  <c r="I21"/>
  <c r="J21"/>
  <c r="K21"/>
  <c r="G4"/>
  <c r="H4" s="1"/>
  <c r="P15" l="1"/>
  <c r="O15"/>
  <c r="N15"/>
  <c r="M15"/>
  <c r="P14"/>
  <c r="O14"/>
  <c r="N14"/>
  <c r="M14"/>
  <c r="P21"/>
  <c r="O21"/>
  <c r="N21"/>
  <c r="M21"/>
  <c r="K16"/>
  <c r="J16"/>
  <c r="I16"/>
  <c r="H16"/>
  <c r="G16"/>
  <c r="M4"/>
  <c r="I4"/>
  <c r="M16" l="1"/>
  <c r="N16"/>
  <c r="O16"/>
  <c r="P16"/>
  <c r="N4"/>
  <c r="J4"/>
  <c r="O4" l="1"/>
  <c r="K4"/>
  <c r="G4" i="15"/>
  <c r="H4" s="1"/>
  <c r="I4" s="1"/>
  <c r="J4" s="1"/>
  <c r="K4" s="1"/>
  <c r="P4" i="17" l="1"/>
  <c r="G4" i="14"/>
  <c r="H4" l="1"/>
  <c r="I4" l="1"/>
  <c r="J4" l="1"/>
  <c r="K4" l="1"/>
  <c r="G4" i="13" l="1"/>
  <c r="H4" s="1"/>
  <c r="I4" s="1"/>
  <c r="J4" s="1"/>
  <c r="K4" s="1"/>
  <c r="G7" i="68" l="1"/>
  <c r="D18" i="49"/>
  <c r="D16"/>
  <c r="D15"/>
  <c r="G11" i="17"/>
  <c r="G13"/>
  <c r="D21" i="49"/>
  <c r="D11"/>
  <c r="N11" s="1"/>
  <c r="G10" i="17"/>
  <c r="G4" i="8"/>
  <c r="D20" i="49" l="1"/>
  <c r="D12"/>
  <c r="N12" s="1"/>
  <c r="G12" i="17"/>
  <c r="D13" i="49"/>
  <c r="N13" s="1"/>
  <c r="D105"/>
  <c r="H4" i="10"/>
  <c r="D55" i="49" l="1"/>
  <c r="N59" s="1"/>
  <c r="E11"/>
  <c r="O11" s="1"/>
  <c r="H10" i="17"/>
  <c r="F11" i="49"/>
  <c r="P11" s="1"/>
  <c r="I10" i="17"/>
  <c r="G11" i="49"/>
  <c r="Q11" s="1"/>
  <c r="J10" i="17"/>
  <c r="H11" i="49"/>
  <c r="R11" s="1"/>
  <c r="K10" i="17"/>
  <c r="D14" i="49"/>
  <c r="I4" i="10"/>
  <c r="K7" i="68" l="1"/>
  <c r="J7"/>
  <c r="I7"/>
  <c r="H7"/>
  <c r="P10" i="17"/>
  <c r="O10"/>
  <c r="N10"/>
  <c r="M10"/>
  <c r="H18" i="49"/>
  <c r="G18"/>
  <c r="F18"/>
  <c r="K11" i="17"/>
  <c r="K13"/>
  <c r="J11"/>
  <c r="J13"/>
  <c r="I11"/>
  <c r="I13"/>
  <c r="H11"/>
  <c r="H13"/>
  <c r="J4" i="10"/>
  <c r="M7" i="68" l="1"/>
  <c r="N7"/>
  <c r="O7"/>
  <c r="P7"/>
  <c r="E21" i="49"/>
  <c r="E15"/>
  <c r="E20"/>
  <c r="F21"/>
  <c r="F15"/>
  <c r="F20"/>
  <c r="G21"/>
  <c r="G15"/>
  <c r="G20"/>
  <c r="H21"/>
  <c r="H15"/>
  <c r="H20"/>
  <c r="E16"/>
  <c r="E18"/>
  <c r="F16"/>
  <c r="G16"/>
  <c r="H16"/>
  <c r="M13" i="17"/>
  <c r="M11"/>
  <c r="N13"/>
  <c r="N11"/>
  <c r="O13"/>
  <c r="O11"/>
  <c r="P13"/>
  <c r="P11"/>
  <c r="H12"/>
  <c r="E55" i="49"/>
  <c r="O59" s="1"/>
  <c r="I12" i="17"/>
  <c r="F55" i="49"/>
  <c r="P59" s="1"/>
  <c r="J12" i="17"/>
  <c r="G55" i="49"/>
  <c r="Q59" s="1"/>
  <c r="K12" i="17"/>
  <c r="H55" i="49"/>
  <c r="R59" s="1"/>
  <c r="K4" i="10"/>
  <c r="H13" i="49" l="1"/>
  <c r="R13" s="1"/>
  <c r="H12"/>
  <c r="R12" s="1"/>
  <c r="G13"/>
  <c r="Q13" s="1"/>
  <c r="G12"/>
  <c r="Q12" s="1"/>
  <c r="F13"/>
  <c r="P13" s="1"/>
  <c r="F12"/>
  <c r="P12" s="1"/>
  <c r="E13"/>
  <c r="O13" s="1"/>
  <c r="E12"/>
  <c r="O12" s="1"/>
  <c r="H105"/>
  <c r="G105"/>
  <c r="F105"/>
  <c r="E105"/>
  <c r="P12" i="17"/>
  <c r="O12"/>
  <c r="N12"/>
  <c r="M12"/>
  <c r="H14" i="49"/>
  <c r="G14"/>
  <c r="F14"/>
  <c r="E14" l="1"/>
  <c r="G7" i="17" l="1"/>
  <c r="G6" l="1"/>
  <c r="M6" s="1"/>
  <c r="H6"/>
  <c r="I6"/>
  <c r="G19"/>
  <c r="H19"/>
  <c r="I19"/>
  <c r="J19"/>
  <c r="K19"/>
  <c r="G106" i="49"/>
  <c r="J17" i="17"/>
  <c r="G110" i="49"/>
  <c r="K17" i="17"/>
  <c r="J6"/>
  <c r="K6"/>
  <c r="J7"/>
  <c r="K7"/>
  <c r="D106" i="49"/>
  <c r="D49"/>
  <c r="G17" i="17"/>
  <c r="D110" i="49"/>
  <c r="D99"/>
  <c r="D26"/>
  <c r="D36"/>
  <c r="H17" i="17"/>
  <c r="I17"/>
  <c r="D47" i="49"/>
  <c r="D79"/>
  <c r="E61"/>
  <c r="F61"/>
  <c r="G23" i="17"/>
  <c r="H7"/>
  <c r="I7"/>
  <c r="N6" l="1"/>
  <c r="G7" i="65"/>
  <c r="D54" i="49"/>
  <c r="K7" i="66"/>
  <c r="J7"/>
  <c r="I7"/>
  <c r="H7"/>
  <c r="G7"/>
  <c r="K8" i="17"/>
  <c r="J8"/>
  <c r="I8"/>
  <c r="O8" s="1"/>
  <c r="H8"/>
  <c r="G8"/>
  <c r="M8" s="1"/>
  <c r="D69" i="49"/>
  <c r="D61"/>
  <c r="D24"/>
  <c r="D30"/>
  <c r="D42"/>
  <c r="D40"/>
  <c r="D27"/>
  <c r="D62"/>
  <c r="D48"/>
  <c r="D41"/>
  <c r="D65"/>
  <c r="P8" i="17"/>
  <c r="N8"/>
  <c r="N7"/>
  <c r="M7"/>
  <c r="F47" i="49"/>
  <c r="E47"/>
  <c r="F36"/>
  <c r="F110"/>
  <c r="N17" i="17"/>
  <c r="F49" i="49"/>
  <c r="F106"/>
  <c r="E36"/>
  <c r="E110"/>
  <c r="M17" i="17"/>
  <c r="E49" i="49"/>
  <c r="E106"/>
  <c r="P7" i="17"/>
  <c r="O7"/>
  <c r="P6"/>
  <c r="O6"/>
  <c r="H110" i="49"/>
  <c r="P17" i="17"/>
  <c r="H49" i="49"/>
  <c r="H106"/>
  <c r="O17" i="17"/>
  <c r="G49" i="49"/>
  <c r="P19" i="17"/>
  <c r="O19"/>
  <c r="N19"/>
  <c r="M19"/>
  <c r="H42" i="49"/>
  <c r="G42"/>
  <c r="F30"/>
  <c r="F42"/>
  <c r="E30"/>
  <c r="E42"/>
  <c r="H54"/>
  <c r="G54"/>
  <c r="F40"/>
  <c r="F54"/>
  <c r="E40"/>
  <c r="E54"/>
  <c r="H26"/>
  <c r="G26"/>
  <c r="F26"/>
  <c r="E26"/>
  <c r="D100"/>
  <c r="D108"/>
  <c r="G18" i="17"/>
  <c r="D23" i="49"/>
  <c r="K9" i="17"/>
  <c r="H63" i="49"/>
  <c r="J9" i="17"/>
  <c r="G63" i="49"/>
  <c r="I9" i="17"/>
  <c r="F63" i="49"/>
  <c r="H9" i="17"/>
  <c r="E63" i="49"/>
  <c r="G9" i="17"/>
  <c r="D93" i="49"/>
  <c r="D72"/>
  <c r="I23" i="17"/>
  <c r="F41" i="49"/>
  <c r="F62"/>
  <c r="H23" i="17"/>
  <c r="E41" i="49"/>
  <c r="E62"/>
  <c r="F45"/>
  <c r="F35"/>
  <c r="F107"/>
  <c r="E45"/>
  <c r="E35"/>
  <c r="E107"/>
  <c r="D91"/>
  <c r="D107"/>
  <c r="K23" i="17"/>
  <c r="H41" i="49"/>
  <c r="H62"/>
  <c r="J23" i="17"/>
  <c r="G41" i="49"/>
  <c r="G62"/>
  <c r="H40"/>
  <c r="H61"/>
  <c r="H65"/>
  <c r="H30"/>
  <c r="G40"/>
  <c r="G61"/>
  <c r="G65"/>
  <c r="G30"/>
  <c r="F65"/>
  <c r="D67"/>
  <c r="N77" s="1"/>
  <c r="D98"/>
  <c r="D75"/>
  <c r="H45"/>
  <c r="H35"/>
  <c r="H107"/>
  <c r="G45"/>
  <c r="G29"/>
  <c r="K22" i="17"/>
  <c r="J22"/>
  <c r="I22"/>
  <c r="H22"/>
  <c r="G22"/>
  <c r="D77" i="49"/>
  <c r="D73"/>
  <c r="H53"/>
  <c r="H57"/>
  <c r="G53"/>
  <c r="G57"/>
  <c r="F53"/>
  <c r="F57"/>
  <c r="E53"/>
  <c r="E57"/>
  <c r="D53"/>
  <c r="D57"/>
  <c r="D39"/>
  <c r="G20" i="17"/>
  <c r="D74" i="49"/>
  <c r="D59"/>
  <c r="M7" i="66" l="1"/>
  <c r="N7"/>
  <c r="O7"/>
  <c r="P7"/>
  <c r="G7" i="67"/>
  <c r="D52" i="49"/>
  <c r="D45"/>
  <c r="D37"/>
  <c r="D31"/>
  <c r="N38" s="1"/>
  <c r="D25"/>
  <c r="E25"/>
  <c r="F25"/>
  <c r="G25"/>
  <c r="H25"/>
  <c r="D46"/>
  <c r="D84"/>
  <c r="D78"/>
  <c r="D70"/>
  <c r="D33"/>
  <c r="N39" s="1"/>
  <c r="D92"/>
  <c r="D76"/>
  <c r="D68"/>
  <c r="N78" s="1"/>
  <c r="D60"/>
  <c r="D71"/>
  <c r="D63"/>
  <c r="D66"/>
  <c r="N76" s="1"/>
  <c r="D58"/>
  <c r="N61" s="1"/>
  <c r="D64"/>
  <c r="D56"/>
  <c r="N60" s="1"/>
  <c r="E64"/>
  <c r="E56"/>
  <c r="O60" s="1"/>
  <c r="F64"/>
  <c r="F56"/>
  <c r="P60" s="1"/>
  <c r="G64"/>
  <c r="G56"/>
  <c r="Q60" s="1"/>
  <c r="H64"/>
  <c r="H56"/>
  <c r="R60" s="1"/>
  <c r="D35"/>
  <c r="D29"/>
  <c r="E29"/>
  <c r="F29"/>
  <c r="H29"/>
  <c r="D109"/>
  <c r="N120" s="1"/>
  <c r="G35"/>
  <c r="G91"/>
  <c r="H91"/>
  <c r="E99"/>
  <c r="F99"/>
  <c r="E79"/>
  <c r="E65"/>
  <c r="F79"/>
  <c r="G36"/>
  <c r="G99"/>
  <c r="G79"/>
  <c r="G47"/>
  <c r="H36"/>
  <c r="H99"/>
  <c r="H79"/>
  <c r="H47"/>
  <c r="G73"/>
  <c r="G48"/>
  <c r="O23" i="17"/>
  <c r="H73" i="49"/>
  <c r="H48"/>
  <c r="P23" i="17"/>
  <c r="E91" i="49"/>
  <c r="F91"/>
  <c r="E73"/>
  <c r="E48"/>
  <c r="M23" i="17"/>
  <c r="F73" i="49"/>
  <c r="F48"/>
  <c r="N23" i="17"/>
  <c r="E24" i="49"/>
  <c r="E27"/>
  <c r="F24"/>
  <c r="F27"/>
  <c r="G24"/>
  <c r="G27"/>
  <c r="H24"/>
  <c r="H27"/>
  <c r="E71"/>
  <c r="E72"/>
  <c r="M9" i="17"/>
  <c r="F71" i="49"/>
  <c r="F72"/>
  <c r="N9" i="17"/>
  <c r="G71" i="49"/>
  <c r="G72"/>
  <c r="O9" i="17"/>
  <c r="H71" i="49"/>
  <c r="H72"/>
  <c r="P9" i="17"/>
  <c r="G107" i="49"/>
  <c r="M22" i="17"/>
  <c r="N22"/>
  <c r="O22"/>
  <c r="P22"/>
  <c r="E69" i="49"/>
  <c r="E33"/>
  <c r="O39" s="1"/>
  <c r="H20" i="17"/>
  <c r="E52" i="49"/>
  <c r="F69"/>
  <c r="F33"/>
  <c r="P39" s="1"/>
  <c r="I20" i="17"/>
  <c r="F52" i="49"/>
  <c r="G69"/>
  <c r="G33"/>
  <c r="Q39" s="1"/>
  <c r="J20" i="17"/>
  <c r="G52" i="49"/>
  <c r="H69"/>
  <c r="H33"/>
  <c r="R39" s="1"/>
  <c r="K20" i="17"/>
  <c r="H52" i="49"/>
  <c r="D101"/>
  <c r="E104"/>
  <c r="E103"/>
  <c r="F104"/>
  <c r="F103"/>
  <c r="G104"/>
  <c r="G103"/>
  <c r="H104"/>
  <c r="H103"/>
  <c r="D88"/>
  <c r="D90"/>
  <c r="E43"/>
  <c r="F43"/>
  <c r="G43"/>
  <c r="H43"/>
  <c r="D81"/>
  <c r="K7" i="65" l="1"/>
  <c r="J7"/>
  <c r="I7"/>
  <c r="H7"/>
  <c r="M7" s="1"/>
  <c r="N119" i="49"/>
  <c r="H102"/>
  <c r="G102"/>
  <c r="F102"/>
  <c r="E102"/>
  <c r="D97"/>
  <c r="N107" s="1"/>
  <c r="D80"/>
  <c r="D51"/>
  <c r="D44"/>
  <c r="D50"/>
  <c r="D43"/>
  <c r="D89"/>
  <c r="D82"/>
  <c r="D38"/>
  <c r="D32"/>
  <c r="D83"/>
  <c r="D34"/>
  <c r="N40" s="1"/>
  <c r="D28"/>
  <c r="D112"/>
  <c r="D103"/>
  <c r="D113"/>
  <c r="D104"/>
  <c r="D111"/>
  <c r="N121" s="1"/>
  <c r="D102"/>
  <c r="H50"/>
  <c r="G50"/>
  <c r="F50"/>
  <c r="E50"/>
  <c r="F46"/>
  <c r="E46"/>
  <c r="H46"/>
  <c r="G46"/>
  <c r="H112"/>
  <c r="H113"/>
  <c r="H111"/>
  <c r="R121" s="1"/>
  <c r="G112"/>
  <c r="G113"/>
  <c r="G111"/>
  <c r="Q121" s="1"/>
  <c r="F112"/>
  <c r="F113"/>
  <c r="F111"/>
  <c r="P121" s="1"/>
  <c r="E112"/>
  <c r="E113"/>
  <c r="E111"/>
  <c r="O121" s="1"/>
  <c r="P20" i="17"/>
  <c r="H39" i="49"/>
  <c r="O20" i="17"/>
  <c r="G39" i="49"/>
  <c r="N20" i="17"/>
  <c r="F39" i="49"/>
  <c r="M20" i="17"/>
  <c r="E39" i="49"/>
  <c r="H92"/>
  <c r="H70"/>
  <c r="H108"/>
  <c r="H31"/>
  <c r="R38" s="1"/>
  <c r="K18" i="17"/>
  <c r="H76" i="49"/>
  <c r="H90"/>
  <c r="H75"/>
  <c r="H60"/>
  <c r="H59"/>
  <c r="H58"/>
  <c r="R61" s="1"/>
  <c r="H77"/>
  <c r="G92"/>
  <c r="G70"/>
  <c r="G108"/>
  <c r="G31"/>
  <c r="Q38" s="1"/>
  <c r="J18" i="17"/>
  <c r="G76" i="49"/>
  <c r="G90"/>
  <c r="G75"/>
  <c r="G60"/>
  <c r="G59"/>
  <c r="G58"/>
  <c r="Q61" s="1"/>
  <c r="G77"/>
  <c r="F92"/>
  <c r="F70"/>
  <c r="F108"/>
  <c r="F31"/>
  <c r="P38" s="1"/>
  <c r="I18" i="17"/>
  <c r="F76" i="49"/>
  <c r="F90"/>
  <c r="F75"/>
  <c r="F59"/>
  <c r="F60"/>
  <c r="F58"/>
  <c r="P61" s="1"/>
  <c r="F77"/>
  <c r="E92"/>
  <c r="E70"/>
  <c r="E108"/>
  <c r="E31"/>
  <c r="O38" s="1"/>
  <c r="H18" i="17"/>
  <c r="E76" i="49"/>
  <c r="E90"/>
  <c r="E93"/>
  <c r="E75"/>
  <c r="E59"/>
  <c r="E60"/>
  <c r="E58"/>
  <c r="O61" s="1"/>
  <c r="E77"/>
  <c r="D95"/>
  <c r="N105" s="1"/>
  <c r="D96"/>
  <c r="N106" s="1"/>
  <c r="H32"/>
  <c r="G32"/>
  <c r="F32"/>
  <c r="E32"/>
  <c r="H82"/>
  <c r="G82"/>
  <c r="F82"/>
  <c r="E82"/>
  <c r="P7" i="65" l="1"/>
  <c r="N7"/>
  <c r="O7"/>
  <c r="H7" i="67"/>
  <c r="M7" s="1"/>
  <c r="I7"/>
  <c r="J7"/>
  <c r="K7"/>
  <c r="D94" i="49"/>
  <c r="D85"/>
  <c r="D86"/>
  <c r="E109"/>
  <c r="O120" s="1"/>
  <c r="F101"/>
  <c r="F93"/>
  <c r="F109"/>
  <c r="P120" s="1"/>
  <c r="G101"/>
  <c r="G93"/>
  <c r="G109"/>
  <c r="Q120" s="1"/>
  <c r="H101"/>
  <c r="H93"/>
  <c r="H109"/>
  <c r="R120" s="1"/>
  <c r="D87"/>
  <c r="E97"/>
  <c r="O107" s="1"/>
  <c r="E89"/>
  <c r="F97"/>
  <c r="P107" s="1"/>
  <c r="F89"/>
  <c r="G97"/>
  <c r="Q107" s="1"/>
  <c r="G89"/>
  <c r="H97"/>
  <c r="R107" s="1"/>
  <c r="H89"/>
  <c r="E38"/>
  <c r="F38"/>
  <c r="G38"/>
  <c r="H38"/>
  <c r="E68"/>
  <c r="O78" s="1"/>
  <c r="E67"/>
  <c r="O77" s="1"/>
  <c r="E98"/>
  <c r="E83"/>
  <c r="E101"/>
  <c r="E23"/>
  <c r="E84"/>
  <c r="M18" i="17"/>
  <c r="E37" i="49"/>
  <c r="E78"/>
  <c r="E100"/>
  <c r="F68"/>
  <c r="P78" s="1"/>
  <c r="F67"/>
  <c r="P77" s="1"/>
  <c r="F98"/>
  <c r="F83"/>
  <c r="F23"/>
  <c r="F84"/>
  <c r="N18" i="17"/>
  <c r="F37" i="49"/>
  <c r="F78"/>
  <c r="F100"/>
  <c r="G67"/>
  <c r="Q77" s="1"/>
  <c r="G68"/>
  <c r="Q78" s="1"/>
  <c r="G98"/>
  <c r="G83"/>
  <c r="G23"/>
  <c r="G84"/>
  <c r="O18" i="17"/>
  <c r="G37" i="49"/>
  <c r="G78"/>
  <c r="G100"/>
  <c r="H67"/>
  <c r="R77" s="1"/>
  <c r="H68"/>
  <c r="R78" s="1"/>
  <c r="H98"/>
  <c r="H83"/>
  <c r="H23"/>
  <c r="H84"/>
  <c r="P18" i="17"/>
  <c r="H37" i="49"/>
  <c r="H78"/>
  <c r="H100"/>
  <c r="E85"/>
  <c r="F85"/>
  <c r="G85"/>
  <c r="H85"/>
  <c r="E44"/>
  <c r="E81"/>
  <c r="E80"/>
  <c r="E28"/>
  <c r="E66"/>
  <c r="O76" s="1"/>
  <c r="F44"/>
  <c r="F81"/>
  <c r="F80"/>
  <c r="F28"/>
  <c r="F66"/>
  <c r="P76" s="1"/>
  <c r="G44"/>
  <c r="G81"/>
  <c r="G80"/>
  <c r="G28"/>
  <c r="G66"/>
  <c r="Q76" s="1"/>
  <c r="H44"/>
  <c r="H81"/>
  <c r="H80"/>
  <c r="H28"/>
  <c r="H66"/>
  <c r="R76" s="1"/>
  <c r="O7" i="67" l="1"/>
  <c r="P7"/>
  <c r="N7"/>
  <c r="R119" i="49"/>
  <c r="Q119"/>
  <c r="P119"/>
  <c r="O119"/>
  <c r="H88"/>
  <c r="H74"/>
  <c r="H34"/>
  <c r="R40" s="1"/>
  <c r="H86"/>
  <c r="H87"/>
  <c r="H51"/>
  <c r="G88"/>
  <c r="G74"/>
  <c r="G34"/>
  <c r="Q40" s="1"/>
  <c r="G86"/>
  <c r="G87"/>
  <c r="G51"/>
  <c r="F88"/>
  <c r="F74"/>
  <c r="F34"/>
  <c r="P40" s="1"/>
  <c r="F86"/>
  <c r="F87"/>
  <c r="F51"/>
  <c r="E88"/>
  <c r="E74"/>
  <c r="E34"/>
  <c r="O40" s="1"/>
  <c r="E86"/>
  <c r="E87"/>
  <c r="E51"/>
  <c r="H96"/>
  <c r="R106" s="1"/>
  <c r="H94"/>
  <c r="H95"/>
  <c r="R105" s="1"/>
  <c r="G96"/>
  <c r="Q106" s="1"/>
  <c r="G94"/>
  <c r="G95"/>
  <c r="Q105" s="1"/>
  <c r="F96"/>
  <c r="P106" s="1"/>
  <c r="F94"/>
  <c r="F95"/>
  <c r="P105" s="1"/>
  <c r="E96"/>
  <c r="O106" s="1"/>
  <c r="E94"/>
  <c r="E95"/>
  <c r="O105" s="1"/>
  <c r="H4" i="8"/>
  <c r="I4" l="1"/>
  <c r="K100" l="1"/>
  <c r="J100"/>
  <c r="I100"/>
  <c r="H100"/>
  <c r="G100"/>
  <c r="J4"/>
  <c r="K4" l="1"/>
</calcChain>
</file>

<file path=xl/sharedStrings.xml><?xml version="1.0" encoding="utf-8"?>
<sst xmlns="http://schemas.openxmlformats.org/spreadsheetml/2006/main" count="3782" uniqueCount="755">
  <si>
    <t>TSP</t>
  </si>
  <si>
    <t>Eil. Nr.</t>
  </si>
  <si>
    <t>STRAIPSNIAI</t>
  </si>
  <si>
    <t>IT</t>
  </si>
  <si>
    <t>A.</t>
  </si>
  <si>
    <t>ILGALAIKIS TURTAS</t>
  </si>
  <si>
    <t>IMT</t>
  </si>
  <si>
    <t>1.</t>
  </si>
  <si>
    <t>KIT</t>
  </si>
  <si>
    <t>2.</t>
  </si>
  <si>
    <t>B.</t>
  </si>
  <si>
    <t>TRUMPALAIKIS TURTAS</t>
  </si>
  <si>
    <t>A</t>
  </si>
  <si>
    <t>SP</t>
  </si>
  <si>
    <t>C.</t>
  </si>
  <si>
    <t>ATEINANČIŲ LAIKOTARPIŲ SĄNAUDOS IR SUKAUPTOS PAJAMOS</t>
  </si>
  <si>
    <t>T</t>
  </si>
  <si>
    <t>TURTO IŠ VISO</t>
  </si>
  <si>
    <t>NK</t>
  </si>
  <si>
    <t>D.</t>
  </si>
  <si>
    <t>NUOSAVAS KAPITALAS</t>
  </si>
  <si>
    <t>D</t>
  </si>
  <si>
    <t>E.</t>
  </si>
  <si>
    <t>DOTACIJOS, SUBSIDIJOS</t>
  </si>
  <si>
    <t>ATD</t>
  </si>
  <si>
    <t>F.</t>
  </si>
  <si>
    <t>ATIDĖJINIAI</t>
  </si>
  <si>
    <t>MS</t>
  </si>
  <si>
    <t>G.</t>
  </si>
  <si>
    <t>MOKĖTINOS SUMOS IR KITI ĮSIPAREIGOJIMAI</t>
  </si>
  <si>
    <t>IMS</t>
  </si>
  <si>
    <t>TMS</t>
  </si>
  <si>
    <t>SS</t>
  </si>
  <si>
    <t>H.</t>
  </si>
  <si>
    <t>SUKAUPTOS SĄNAUDOS IR ATEINANČIŲ LAIKOTARPIŲ PAJAMOS</t>
  </si>
  <si>
    <t>NKĮ</t>
  </si>
  <si>
    <t>NUOSAVO KAPITALO IR ĮSIPAREIGOJIMŲ IŠ VISO</t>
  </si>
  <si>
    <t>BALANSO PATIKRA</t>
  </si>
  <si>
    <t>3.</t>
  </si>
  <si>
    <t>4.</t>
  </si>
  <si>
    <t>INT</t>
  </si>
  <si>
    <t>IFT</t>
  </si>
  <si>
    <t>TGS</t>
  </si>
  <si>
    <t>TI</t>
  </si>
  <si>
    <t>PPE</t>
  </si>
  <si>
    <t>5.</t>
  </si>
  <si>
    <t>NKK</t>
  </si>
  <si>
    <t>NKAP</t>
  </si>
  <si>
    <t>NKPR</t>
  </si>
  <si>
    <t>NKR</t>
  </si>
  <si>
    <t>NKNP</t>
  </si>
  <si>
    <t xml:space="preserve"> 1.1.</t>
  </si>
  <si>
    <t>Plėtros darbai</t>
  </si>
  <si>
    <t xml:space="preserve"> 1.2.</t>
  </si>
  <si>
    <t>Prestižas</t>
  </si>
  <si>
    <t xml:space="preserve"> 1.3.</t>
  </si>
  <si>
    <t>Programinė įranga</t>
  </si>
  <si>
    <t xml:space="preserve"> 1.4.</t>
  </si>
  <si>
    <t>Koncesijos, patentai, licencijos, prekių ženklai ir panašios teisės</t>
  </si>
  <si>
    <t xml:space="preserve"> 1.5.</t>
  </si>
  <si>
    <t>Kitas nematerialusis turtas</t>
  </si>
  <si>
    <t xml:space="preserve"> 1.6.</t>
  </si>
  <si>
    <t>Sumokėti avansai</t>
  </si>
  <si>
    <t xml:space="preserve"> 2.1.</t>
  </si>
  <si>
    <t>Žemė</t>
  </si>
  <si>
    <t xml:space="preserve"> 2.2.</t>
  </si>
  <si>
    <t>Pastatai ir statiniai</t>
  </si>
  <si>
    <t xml:space="preserve"> 2.3.</t>
  </si>
  <si>
    <t>Mašinos ir įranga</t>
  </si>
  <si>
    <t xml:space="preserve"> 2.4.</t>
  </si>
  <si>
    <t>Transporto priemonės</t>
  </si>
  <si>
    <t xml:space="preserve"> 2.5.</t>
  </si>
  <si>
    <t>Kiti įrenginiai, prietaisai ir įrankiai</t>
  </si>
  <si>
    <t xml:space="preserve"> 2.6.</t>
  </si>
  <si>
    <t>Investicinis turtas</t>
  </si>
  <si>
    <t xml:space="preserve">  2.6.1.</t>
  </si>
  <si>
    <t xml:space="preserve">  2.6.2.</t>
  </si>
  <si>
    <t xml:space="preserve"> 2.7.</t>
  </si>
  <si>
    <t>Sumokėti avansai ir vykdomi materialio turto statybos (gamybos) darbai</t>
  </si>
  <si>
    <t xml:space="preserve"> 3.1.</t>
  </si>
  <si>
    <t>Įmonių grupės įmonių akcijos</t>
  </si>
  <si>
    <t xml:space="preserve"> 3.2.</t>
  </si>
  <si>
    <t>Paskolos įmonių grupės įmonėms</t>
  </si>
  <si>
    <t xml:space="preserve"> 3.3.</t>
  </si>
  <si>
    <t xml:space="preserve"> 3.4.</t>
  </si>
  <si>
    <t>Asocijuotųjų įmonių akcijos</t>
  </si>
  <si>
    <t xml:space="preserve"> 3.5.</t>
  </si>
  <si>
    <t xml:space="preserve"> 3.6.</t>
  </si>
  <si>
    <t xml:space="preserve"> 3.7.</t>
  </si>
  <si>
    <t>Ilgalaikės investicijos</t>
  </si>
  <si>
    <t xml:space="preserve"> 3.8.</t>
  </si>
  <si>
    <t xml:space="preserve"> 3.9.</t>
  </si>
  <si>
    <t>Kitas finansinis turtas</t>
  </si>
  <si>
    <t xml:space="preserve"> 4.1.</t>
  </si>
  <si>
    <t xml:space="preserve"> 4.2.</t>
  </si>
  <si>
    <t xml:space="preserve"> 4.3.</t>
  </si>
  <si>
    <t xml:space="preserve"> 1.7.</t>
  </si>
  <si>
    <t>NEMATERIALUSIS TURTAS</t>
  </si>
  <si>
    <t>MATERIALUSIS TURTAS</t>
  </si>
  <si>
    <t>Pastatai</t>
  </si>
  <si>
    <t>FINANSINIS TURTAS</t>
  </si>
  <si>
    <t>Iš įmonių grupės įmonių gautinos sumos</t>
  </si>
  <si>
    <t>Paskolos asocijuotosioms įmonėms</t>
  </si>
  <si>
    <t>Iš asocijuotųjų įmonių gautinos sumos</t>
  </si>
  <si>
    <t>Po vienų metų gautinos sumos</t>
  </si>
  <si>
    <t>KITAS ILGALAIKIS TURTAS</t>
  </si>
  <si>
    <t>Atidėtojo pelno mokesčio turtas</t>
  </si>
  <si>
    <t>Biologinis turtas</t>
  </si>
  <si>
    <t>Kitas turtas</t>
  </si>
  <si>
    <t>ATSARGOS</t>
  </si>
  <si>
    <t>Žaliavos, medžiagos ir komplektavimo detalės</t>
  </si>
  <si>
    <t>Nebaigta produkcija ir vykdomi darbai</t>
  </si>
  <si>
    <t>Produkcija</t>
  </si>
  <si>
    <t>Pirktos prekės, skirtos perparduoti</t>
  </si>
  <si>
    <t>Ilgalaikis materialusis turtas, skirtas parduoti</t>
  </si>
  <si>
    <t>PER VIENUS METUS GAUTINOS SUMOS</t>
  </si>
  <si>
    <t>Pirkėjų skolos</t>
  </si>
  <si>
    <t>Įmonių grupės įmonių skolos</t>
  </si>
  <si>
    <t>Asocijuotųjų įmonių skolos</t>
  </si>
  <si>
    <t>Kitos gautinos sumos</t>
  </si>
  <si>
    <t>TRUMPALAIKĖS INVESTICIJOS</t>
  </si>
  <si>
    <t>Kitos investicijos</t>
  </si>
  <si>
    <t>PINIGAI IR PINIGŲ EKVIVALENTAI</t>
  </si>
  <si>
    <t>PS</t>
  </si>
  <si>
    <t xml:space="preserve"> 5.1.</t>
  </si>
  <si>
    <t xml:space="preserve"> 5.2.</t>
  </si>
  <si>
    <t xml:space="preserve"> 1.8.</t>
  </si>
  <si>
    <t xml:space="preserve"> 2.8.</t>
  </si>
  <si>
    <t xml:space="preserve"> 2.9.</t>
  </si>
  <si>
    <t xml:space="preserve"> 2.10.</t>
  </si>
  <si>
    <t>KAPITALAS</t>
  </si>
  <si>
    <t>Įstatinis (pasirašytasis) arba pagrindinis kapitalas</t>
  </si>
  <si>
    <t>Pasirašytasis neapmokėtas kapitalas (–)</t>
  </si>
  <si>
    <t>Savos akcijos, pajai (–)</t>
  </si>
  <si>
    <t>AKCIJŲ PRIEDAI</t>
  </si>
  <si>
    <t>PERKAINOJIMO REZERVAS</t>
  </si>
  <si>
    <t>REZERVAI</t>
  </si>
  <si>
    <t>Privalomasis rezervas arba atsargos (rezervinis) kapitalas</t>
  </si>
  <si>
    <t>Savoms akcijoms įsigyti</t>
  </si>
  <si>
    <t>Kiti rezervai</t>
  </si>
  <si>
    <t>NEPASKIRSTYTASIS PELNAS (NUOSTOLIAI)</t>
  </si>
  <si>
    <t>Ataskaitinių metų pelnas (nuostoliai)</t>
  </si>
  <si>
    <t>Ankstesnių metų pelnas (nuostoliai)</t>
  </si>
  <si>
    <t>Pensijų ir panašių įsipareigojimų atidėjiniai</t>
  </si>
  <si>
    <t>Mokesčių atidėjiniai</t>
  </si>
  <si>
    <t>Kiti atidėjiniai</t>
  </si>
  <si>
    <t>PO VIENŲ METŲ MOKĖTINOS SUMOS IR KITI ILGALAIKIAI ĮSIPAREIGOJIMAI</t>
  </si>
  <si>
    <t>Skoliniai įsipareigojimai</t>
  </si>
  <si>
    <t>Skolos kredito įstaigoms</t>
  </si>
  <si>
    <t>Gauti avansai</t>
  </si>
  <si>
    <t>Skolos tiekėjams</t>
  </si>
  <si>
    <t>Pagal vekselius ir čekius mokėtinos sumos</t>
  </si>
  <si>
    <t>Įmonių grupės įmonėms mokėtinos sumos</t>
  </si>
  <si>
    <t>Asocijuotosioms įmonėms mokėtinos sumos</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</si>
  <si>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</si>
  <si>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</si>
  <si>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</si>
  <si>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</si>
  <si>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</si>
  <si>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6.</t>
  </si>
  <si>
    <t>7.</t>
  </si>
  <si>
    <t>PM</t>
  </si>
  <si>
    <t>8.</t>
  </si>
  <si>
    <t>Pelno mokestis</t>
  </si>
  <si>
    <t>GP</t>
  </si>
  <si>
    <t>9.</t>
  </si>
  <si>
    <t>Grynasis pelnas (nuostoliai)</t>
  </si>
  <si>
    <t>10.</t>
  </si>
  <si>
    <t>11.</t>
  </si>
  <si>
    <t>12.</t>
  </si>
  <si>
    <t>13.</t>
  </si>
  <si>
    <t>14.</t>
  </si>
  <si>
    <t>15.</t>
  </si>
  <si>
    <t>Pardavimo pajamos</t>
  </si>
  <si>
    <t>Pardavimo savikaina</t>
  </si>
  <si>
    <t>Biologinio turto tikrosios vertės pokytis</t>
  </si>
  <si>
    <t>BENDRASIS PELNAS (NUOSTOLIAI)</t>
  </si>
  <si>
    <t>Pardavimo sąnaudos</t>
  </si>
  <si>
    <t>Bendrosios ir administracinės sąnaudos</t>
  </si>
  <si>
    <t>Kitos veiklos rezultatai</t>
  </si>
  <si>
    <t>Investicijų į patronuojančiosios, patronuojamųjų ir asocijuotųjų įmonių akcijas pajamos</t>
  </si>
  <si>
    <t>Kitų ilgalaikių investicijų ir paskolų pajamos</t>
  </si>
  <si>
    <t>Kitos palūkanų ir panašios pajamos</t>
  </si>
  <si>
    <t>Finansinio turto ir trumpalaikių investicijų vertės sumažėjimas</t>
  </si>
  <si>
    <t>Palūkanų ir kitos panašios sąnaudos</t>
  </si>
  <si>
    <t>PELNAS (NUOSTOLIAI) PRIEŠ APMOKESTINIMĄ</t>
  </si>
  <si>
    <t>GRYNASIS PELNAS (NUOSTOLIAI)</t>
  </si>
  <si>
    <t>BP</t>
  </si>
  <si>
    <t>BAS</t>
  </si>
  <si>
    <t>PaS</t>
  </si>
  <si>
    <t>KVR</t>
  </si>
  <si>
    <t>PPP</t>
  </si>
  <si>
    <t>FTTIS</t>
  </si>
  <si>
    <t>PPS</t>
  </si>
  <si>
    <t>EBT</t>
  </si>
  <si>
    <t>BTP</t>
  </si>
  <si>
    <t>INVP</t>
  </si>
  <si>
    <t>INIP</t>
  </si>
  <si>
    <t>Bendrasis pelningumas</t>
  </si>
  <si>
    <t>RODIKLIS</t>
  </si>
  <si>
    <t>Formulė</t>
  </si>
  <si>
    <t>BP/PP</t>
  </si>
  <si>
    <t>PP</t>
  </si>
  <si>
    <t>Grynasis pelningumas</t>
  </si>
  <si>
    <t>N/A</t>
  </si>
  <si>
    <t>Veiklos rentabilumas</t>
  </si>
  <si>
    <t>GP/NK</t>
  </si>
  <si>
    <t>Turto apyvartumas</t>
  </si>
  <si>
    <t>PP/T</t>
  </si>
  <si>
    <t>Debitorinio įsiskolinimo apyvartumas</t>
  </si>
  <si>
    <t>Ilgalaikio turto apyvartumas</t>
  </si>
  <si>
    <t>Nuosavo kapitalo apyvartumas</t>
  </si>
  <si>
    <t>PP/NK</t>
  </si>
  <si>
    <t>TT/TĮ</t>
  </si>
  <si>
    <t>NK/Į</t>
  </si>
  <si>
    <t>Į/T</t>
  </si>
  <si>
    <t>TTu</t>
  </si>
  <si>
    <t>PNA&lt;0</t>
  </si>
  <si>
    <t>D+ATD+IMS</t>
  </si>
  <si>
    <t>TMS+SS</t>
  </si>
  <si>
    <t>TT-TĮ</t>
  </si>
  <si>
    <t>Nuosavo kapitalo ir pardavimo pajamų santykis</t>
  </si>
  <si>
    <t>Ilgalaikių įsipareigojimų ir pardavimo pajamų santykis</t>
  </si>
  <si>
    <t>Trumpalaikių įsipareigojimų ir pardavimo pajamų santykis</t>
  </si>
  <si>
    <t>Darbo apmokėjimo išlaidos</t>
  </si>
  <si>
    <t>TTu+SP</t>
  </si>
  <si>
    <t>Absoliutaus likvidumo</t>
  </si>
  <si>
    <t>BP+PaS+BAS</t>
  </si>
  <si>
    <t>Veiklos pelningumas</t>
  </si>
  <si>
    <t>EBIT pelningumas</t>
  </si>
  <si>
    <t>Sumokėtos palūkanos</t>
  </si>
  <si>
    <t>EBT+SP</t>
  </si>
  <si>
    <t>Grynasis veiklos pelningumas po mokesčių</t>
  </si>
  <si>
    <t>EBIT×(1 – Pelno mokesčio tarifas)</t>
  </si>
  <si>
    <t>Nusidėvėjimas ir amortizacija</t>
  </si>
  <si>
    <t>NA</t>
  </si>
  <si>
    <t>EBIT+NA</t>
  </si>
  <si>
    <t>EBITDA pelningumas</t>
  </si>
  <si>
    <t>Turto pelningumas (ROA)</t>
  </si>
  <si>
    <t>GP/T</t>
  </si>
  <si>
    <t>ISĮ</t>
  </si>
  <si>
    <t>ISK</t>
  </si>
  <si>
    <t>TSĮ</t>
  </si>
  <si>
    <t>TSK</t>
  </si>
  <si>
    <t>ISĮ+ISK</t>
  </si>
  <si>
    <t>TSĮ+TSK</t>
  </si>
  <si>
    <t>NK+FS</t>
  </si>
  <si>
    <t>IT+AK</t>
  </si>
  <si>
    <t>Grynosios finansinės skolos ir turto santykis</t>
  </si>
  <si>
    <t>FS-TI-PPE</t>
  </si>
  <si>
    <t>Grynosios finansinės skolos ir nuosavo kapitalo santykis</t>
  </si>
  <si>
    <t>Turto ir nuosavo kapitalo santykis (Finansinės priklausomybės)</t>
  </si>
  <si>
    <t>T/NK</t>
  </si>
  <si>
    <t>Nuosavo kapitalo ir turto santykis</t>
  </si>
  <si>
    <t>Atsargų apyvartumas</t>
  </si>
  <si>
    <t>Pirkėjų įsiskolinimo apyvartumas</t>
  </si>
  <si>
    <t>PĮ</t>
  </si>
  <si>
    <t>Skolų tiekėjams apyvartumas</t>
  </si>
  <si>
    <t>PS/ST</t>
  </si>
  <si>
    <t>Apyvartinio kapitalo apyvartumas</t>
  </si>
  <si>
    <t>Grynojo turto apyvartumas</t>
  </si>
  <si>
    <t>Akcijų skaičius</t>
  </si>
  <si>
    <t>AS</t>
  </si>
  <si>
    <t>Akcijos rinkos kaina</t>
  </si>
  <si>
    <t>ARK</t>
  </si>
  <si>
    <t>Dividendai</t>
  </si>
  <si>
    <t>Vienos akcijos pelnas EPS (Grynasis pelnas vienai akcijai)</t>
  </si>
  <si>
    <t>K/NK</t>
  </si>
  <si>
    <t>Kapitalizacija (K)</t>
  </si>
  <si>
    <t>AS*ARK</t>
  </si>
  <si>
    <t>GP/AS</t>
  </si>
  <si>
    <t>K+GFS</t>
  </si>
  <si>
    <t>D/AS</t>
  </si>
  <si>
    <t>Pastovaus kapitalo pelningumas (ROCE)</t>
  </si>
  <si>
    <t>T-TĮ=NK+IĮ</t>
  </si>
  <si>
    <t>Pinigų ciklas</t>
  </si>
  <si>
    <t>Veiklos ciklas</t>
  </si>
  <si>
    <t>Pirkėjų įsiskolinimo padengimas (PĮP)</t>
  </si>
  <si>
    <t>Tiekėjų sąskaitų apmokėjimas (TSA)</t>
  </si>
  <si>
    <t>IST</t>
  </si>
  <si>
    <t>TST</t>
  </si>
  <si>
    <t>AAP+PĮP-TSA</t>
  </si>
  <si>
    <t>Skolų santykis su EBITDA</t>
  </si>
  <si>
    <t>"Auksinė" finansavimo taisyklė</t>
  </si>
  <si>
    <t>"Auksinė" turto taisyklė</t>
  </si>
  <si>
    <t>"Auksinė" rizikos taisyklė</t>
  </si>
  <si>
    <t>"Auksinė" proporcijos taisyklė</t>
  </si>
  <si>
    <t>IT/PK</t>
  </si>
  <si>
    <t>EBIT pelnas 1-ai akcijai</t>
  </si>
  <si>
    <t>Grynasis pelnas vienam darbuotojui</t>
  </si>
  <si>
    <t>Įmonėms nekotiruojamoms biržoje (Altmano)</t>
  </si>
  <si>
    <t>Individualioms ir paslaugų įmonėms (Altmano)</t>
  </si>
  <si>
    <t>Springate Z rodiklis</t>
  </si>
  <si>
    <t>apyvartinio kapitalo ir turto santykis</t>
  </si>
  <si>
    <t>nepaskirstyto pelno ir turto santykis</t>
  </si>
  <si>
    <t>pelno prieš apmokestinimą ir turto santykis</t>
  </si>
  <si>
    <t>nuosavo kapitalo ir skolų santykis</t>
  </si>
  <si>
    <t>pardavimų ir turto santykis</t>
  </si>
  <si>
    <t>EBIT pelno ir turto santykis</t>
  </si>
  <si>
    <t>EBT ir TĮ santykis</t>
  </si>
  <si>
    <t>Veiklos pinigų srautų santykis su pardavimais</t>
  </si>
  <si>
    <t>VPS/PP</t>
  </si>
  <si>
    <t>Veiklos pinigų srautų santykis su nuosavu kapitalu</t>
  </si>
  <si>
    <t>Veiklos pinigų srautų santykis su turtu</t>
  </si>
  <si>
    <t>TĮ santykis su veiklos pinigų srautais</t>
  </si>
  <si>
    <t>Pagrindinės veiklos pinigų srautai</t>
  </si>
  <si>
    <t>1.1.</t>
  </si>
  <si>
    <t>1.2.</t>
  </si>
  <si>
    <t>Nusidėvėjimo ir amortizacijos sąnaudos</t>
  </si>
  <si>
    <t>1.3.</t>
  </si>
  <si>
    <t>Ilgalaikio materialiojo ir nematerialiojo turto perleidimo rezultatų eliminavimas</t>
  </si>
  <si>
    <t>1.4.</t>
  </si>
  <si>
    <t>Finansinės ir investicinės veiklos rezultatų eliminavimas</t>
  </si>
  <si>
    <t>1.5.</t>
  </si>
  <si>
    <t>Kitų nepiniginių sandorių rezultatų eliminavimas</t>
  </si>
  <si>
    <t>1.6.</t>
  </si>
  <si>
    <t>Iš įmonių grupės įmonių ir asocijuotųjų įmonių gautinų sumų sumažėjimas (padidėjimas)</t>
  </si>
  <si>
    <t>1.7.</t>
  </si>
  <si>
    <t xml:space="preserve">Kitų po vienų metų gautinų sumų sumažėjimas (padidėjimas) </t>
  </si>
  <si>
    <t>1.8.</t>
  </si>
  <si>
    <t>Atidėtojo pelno mokesčio turto sumažėjimas (padidėjimas)</t>
  </si>
  <si>
    <t>1.9.</t>
  </si>
  <si>
    <t xml:space="preserve">Atsargų, išskyrus sumokėtus avansus, sumažėjimas (padidėjimas) </t>
  </si>
  <si>
    <t>1.10.</t>
  </si>
  <si>
    <t xml:space="preserve">Sumokėtų avansų sumažėjimas (padidėjimas) </t>
  </si>
  <si>
    <t>1.11.</t>
  </si>
  <si>
    <t xml:space="preserve">Pirkėjų skolų sumažėjimas (padidėjimas) </t>
  </si>
  <si>
    <t>1.12.</t>
  </si>
  <si>
    <t xml:space="preserve">Įmonių grupės įmonių ir asocijuotųjų įmonių skolų sumažėjimas (padidėjimas) </t>
  </si>
  <si>
    <t>1.13.</t>
  </si>
  <si>
    <t>Kitų gautinų sumų sumažėjimas (padidėjimas)</t>
  </si>
  <si>
    <t>1.14.</t>
  </si>
  <si>
    <t xml:space="preserve">Trumpalaikių investicijų sumažėjimas (padidėjimas) </t>
  </si>
  <si>
    <t>1.15.</t>
  </si>
  <si>
    <t>Ateinančių laikotarpių sąnaudų ir sukauptų pajamų sumažėjimas (padidėjimas)</t>
  </si>
  <si>
    <t>1.16.</t>
  </si>
  <si>
    <t>Atidėjinių padidėjimas (sumažėjimas)</t>
  </si>
  <si>
    <t>1.17.</t>
  </si>
  <si>
    <t>Ilgalaikių skolų tiekėjams ir gautų avansų padidėjimas (sumažėjimas)</t>
  </si>
  <si>
    <t>1.18.</t>
  </si>
  <si>
    <t>Pagal vekselius ir čekius po vienų metų mokėtinų sumų padidėjimas (sumažėjimas)</t>
  </si>
  <si>
    <t>1.19.</t>
  </si>
  <si>
    <t>Ilgalaikių skolų įmonių grupės įmonėms ir asocijuotosioms įmonėms padidėjimas (sumažėjimas)</t>
  </si>
  <si>
    <t>1.20.</t>
  </si>
  <si>
    <t>Trumpalaikių skolų tiekėjams ir gautų avansų padidėjimas (sumažėjimas)</t>
  </si>
  <si>
    <t>1.21.</t>
  </si>
  <si>
    <t>Pagal vekselius ir čekius per vienus metus mokėtinų sumų padidėjimas (sumažėjimas)</t>
  </si>
  <si>
    <t>1.22.</t>
  </si>
  <si>
    <t>Trumpalaikių skolų įmonių grupės įmonėms ir asocijuotosioms įmonėms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</si>
  <si>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</si>
  <si>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</si>
  <si>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</si>
  <si>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</si>
  <si>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</si>
  <si>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</si>
  <si>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</si>
  <si>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 xml:space="preserve">Sukauptų sąnaudų ir ateinančių laikotarpių pajamų padidėjimas (sumažėjimas) </t>
  </si>
  <si>
    <t>Grynieji pagrindinės veiklos pinigų srautai</t>
  </si>
  <si>
    <t>Investicinės veiklos pinigų srautai</t>
  </si>
  <si>
    <t>2.1.</t>
  </si>
  <si>
    <t xml:space="preserve">Ilgalaikio turto, išskyrus investicijas, įsigijimas </t>
  </si>
  <si>
    <t>2.2.</t>
  </si>
  <si>
    <t>Ilgalaikio turto, išskyrus investicijas, perleidimas</t>
  </si>
  <si>
    <t>2.3.</t>
  </si>
  <si>
    <t xml:space="preserve">Ilgalaikių investicijų įsigijimas </t>
  </si>
  <si>
    <t>2.4.</t>
  </si>
  <si>
    <t>Ilgalaikių investicijų perleidimas</t>
  </si>
  <si>
    <t>2.5.</t>
  </si>
  <si>
    <t>Paskolų suteikimas</t>
  </si>
  <si>
    <t>2.6.</t>
  </si>
  <si>
    <t>Paskolų susigrąžinimas</t>
  </si>
  <si>
    <t>2.7.</t>
  </si>
  <si>
    <t>Gauti dividendai, palūkanos</t>
  </si>
  <si>
    <t>2.8.</t>
  </si>
  <si>
    <t xml:space="preserve">Kitas investicinės veiklos pinigų srautų padidėjimas </t>
  </si>
  <si>
    <t>2.9.</t>
  </si>
  <si>
    <t>Kitas investicinės veiklos pinigų srautų sumažėjimas</t>
  </si>
  <si>
    <t>Grynieji investicinės veiklos pinigų srautai</t>
  </si>
  <si>
    <t>Finansinės veiklos pinigų srautai</t>
  </si>
  <si>
    <t>3.1.</t>
  </si>
  <si>
    <t>Pinigų srautai, susiję su įmonės savininkais</t>
  </si>
  <si>
    <t>3.1.1.</t>
  </si>
  <si>
    <t>Akcijų išleidimas</t>
  </si>
  <si>
    <t>3.1.2.</t>
  </si>
  <si>
    <t>Savininkų įnašai nuostoliams padengti</t>
  </si>
  <si>
    <t>3.1.3.</t>
  </si>
  <si>
    <t xml:space="preserve">Savų akcijų supirkimas </t>
  </si>
  <si>
    <t>3.1.4.</t>
  </si>
  <si>
    <t xml:space="preserve">Dividendų išmokėjimas </t>
  </si>
  <si>
    <t>3.2.</t>
  </si>
  <si>
    <t>Pinigų srautai, susiję su kitais finansavimo šaltiniais</t>
  </si>
  <si>
    <t>3.2.1.</t>
  </si>
  <si>
    <t xml:space="preserve">Finansinių skolų padidėjimas </t>
  </si>
  <si>
    <t>3.2.1.1.</t>
  </si>
  <si>
    <t xml:space="preserve">Paskolų gavimas </t>
  </si>
  <si>
    <t>3.2.1.2.</t>
  </si>
  <si>
    <t>Obligacijų išleidimas</t>
  </si>
  <si>
    <t>3.2.2.</t>
  </si>
  <si>
    <t>Finansinių skolų sumažėjimas</t>
  </si>
  <si>
    <t>3.2.2.1.</t>
  </si>
  <si>
    <t>Paskolų grąžinimas</t>
  </si>
  <si>
    <t>3.2.2.2.</t>
  </si>
  <si>
    <t>Obligacijų supirkimas</t>
  </si>
  <si>
    <t>3.2.2.3.</t>
  </si>
  <si>
    <t xml:space="preserve">Sumokėtos palūkanos </t>
  </si>
  <si>
    <t>3.2.2.4.</t>
  </si>
  <si>
    <t xml:space="preserve">Lizingo (finansinės nuomos) mokėjimai </t>
  </si>
  <si>
    <t>3.2.3.</t>
  </si>
  <si>
    <t xml:space="preserve">Kitų įmonės įsipareigojimų padidėjimas </t>
  </si>
  <si>
    <t>3.2.4.</t>
  </si>
  <si>
    <t>Kitų įmonės įsipareigojimų sumažėjimas</t>
  </si>
  <si>
    <t>3.2.5.</t>
  </si>
  <si>
    <t xml:space="preserve">Kitas finansinės veiklos pinigų srautų padidėjimas </t>
  </si>
  <si>
    <t>3.2.6.</t>
  </si>
  <si>
    <t>Kitas finansinės veiklos pinigų srautų sumažėjimas</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</si>
  <si>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</si>
  <si>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</si>
  <si>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</si>
  <si>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</si>
  <si>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</si>
  <si>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Ataskaitinio laikotarpio pinigų įplaukos (su PVM)</t>
  </si>
  <si>
    <t>1.1.1.</t>
  </si>
  <si>
    <t xml:space="preserve">Pinigų įplaukos iš klientų </t>
  </si>
  <si>
    <t>1.1.2.</t>
  </si>
  <si>
    <t>Kitos įplaukos</t>
  </si>
  <si>
    <t>Ataskaitinio laikotarpio pinigų išmokos</t>
  </si>
  <si>
    <t>1.2.1.</t>
  </si>
  <si>
    <t>Pinigai, sumokėti žaliavų, prekių ir paslaugų tiekėjams (su PVM)</t>
  </si>
  <si>
    <t>1.2.2.</t>
  </si>
  <si>
    <t>Pinigų išmokos, susijusios su darbo santykiais</t>
  </si>
  <si>
    <t>1.2.3.</t>
  </si>
  <si>
    <t>Sumokėti į biudžetą mokesčiai</t>
  </si>
  <si>
    <t>1.2.4.</t>
  </si>
  <si>
    <t>Kitos išmokos</t>
  </si>
  <si>
    <t>Balanso forma</t>
  </si>
  <si>
    <t>PK/IT</t>
  </si>
  <si>
    <t>VPS</t>
  </si>
  <si>
    <t>FSS</t>
  </si>
  <si>
    <t>Palūkanų padengimo (1)</t>
  </si>
  <si>
    <t>Pastovaus finansavimo</t>
  </si>
  <si>
    <t>Apyvartinio kapitalo manevringumo</t>
  </si>
  <si>
    <t>Vertės</t>
  </si>
  <si>
    <t>Skolų (trumpalaikių finansinių) grąžinimo</t>
  </si>
  <si>
    <t>Skolų (finansinių) santykis su veiklos pinigų srautais</t>
  </si>
  <si>
    <t>Skolos (finansinės) ir panaudoto kapitalo santykis</t>
  </si>
  <si>
    <t>Vertės rodikliai</t>
  </si>
  <si>
    <t>Įsiskolinimo</t>
  </si>
  <si>
    <t>RG01</t>
  </si>
  <si>
    <t>EN</t>
  </si>
  <si>
    <t>Sąnaudos (S)</t>
  </si>
  <si>
    <t>Ilgalaikiai įsipareigojimai (IĮ)</t>
  </si>
  <si>
    <t>Trumpalaikiai įsipareigojimai (TĮ)</t>
  </si>
  <si>
    <t>Trumpalaikis turtas (TT)</t>
  </si>
  <si>
    <t>Apyvartinis kapitalas (AK)</t>
  </si>
  <si>
    <t>Veiklos pelnas (VP)</t>
  </si>
  <si>
    <t>EBIT pelnas (EBIT)</t>
  </si>
  <si>
    <t>GVPM (Grynasis veiklos pelnas po mokesčių)</t>
  </si>
  <si>
    <t>Ilgalaikė finansinė skola (IFS)</t>
  </si>
  <si>
    <t>Trumpalaikė finansinė skola (TFS)</t>
  </si>
  <si>
    <t>Panaudotas kapitalas (PaK)</t>
  </si>
  <si>
    <t>Pastovus kapitalas (PK)</t>
  </si>
  <si>
    <t>Grynoji finansinė skola (GFS)</t>
  </si>
  <si>
    <t>Grynasis turtas (GT)</t>
  </si>
  <si>
    <t>Įmonės vertė (EV)</t>
  </si>
  <si>
    <t>EBITDA pelnas (EBITDA)</t>
  </si>
  <si>
    <t>Pardavimo pajamų, tenkančių vienam darbuotojui rodiklis rodo, kiek pardavimo pajamų tenka vienam įmonės darbuotojui.</t>
  </si>
  <si>
    <t>IĮ santykis su veiklos pinigų srautais</t>
  </si>
  <si>
    <t>Kritinio likvidumo</t>
  </si>
  <si>
    <t>Einamojo likvidumo</t>
  </si>
  <si>
    <t>Palūkanų padengimo (2)</t>
  </si>
  <si>
    <t>Pastovaus kapitalo</t>
  </si>
  <si>
    <t>Apyvartinio kapitalo</t>
  </si>
  <si>
    <t>Pelningumo</t>
  </si>
  <si>
    <t>Administracinių išlaidų</t>
  </si>
  <si>
    <t>Ilgalaikio įsiskolinimo</t>
  </si>
  <si>
    <t>Trumpalaikio įsiskolinimo</t>
  </si>
  <si>
    <t>Bendrojo mokumo</t>
  </si>
  <si>
    <t>Manevringumo</t>
  </si>
  <si>
    <t>Apyvartumo</t>
  </si>
  <si>
    <t>Pelningumo rodikliai</t>
  </si>
  <si>
    <t>Apyvartumo rodikliai</t>
  </si>
  <si>
    <t>16.</t>
  </si>
  <si>
    <t>17.</t>
  </si>
  <si>
    <t>18.</t>
  </si>
  <si>
    <t>19.</t>
  </si>
  <si>
    <t>Ilgalaikių skolų</t>
  </si>
  <si>
    <t>DAF</t>
  </si>
  <si>
    <t>Darbuotojų skaičius</t>
  </si>
  <si>
    <t>DS</t>
  </si>
  <si>
    <t>PP/DS</t>
  </si>
  <si>
    <t>Pinigų srautų ataskaitos (Netiesioginiu būdu sudaroma) forma</t>
  </si>
  <si>
    <t>Pelno (nuostolių) ataskaitos forma</t>
  </si>
  <si>
    <t>Pinigų srautų ataskaita (Tiesioginiu būdu sudaroma) forma</t>
  </si>
  <si>
    <t>Papildomų duomenų forma</t>
  </si>
  <si>
    <t>IFS+TFS</t>
  </si>
  <si>
    <t>Finansinė skola (FS)</t>
  </si>
  <si>
    <t>Finansinės priklausomybės</t>
  </si>
  <si>
    <t>Finansinės skolos ir nuosavo kapitalo santykis</t>
  </si>
  <si>
    <t>Ilgalaikės finansinės skolos ir nuosavo kapitalo santykis</t>
  </si>
  <si>
    <t>Finansinės skolos ir turto santykis</t>
  </si>
  <si>
    <t>Veiklos pinigų srautų santykio su pardavimais rodiklis rodo koks grynasis pagrindinės veiklos pinigų srautas tenka vienam pardavimo pajamų euras. Vertina veiklos efektyvumą.</t>
  </si>
  <si>
    <t>Nuosavo kapitalo pelningumas (ROE)</t>
  </si>
  <si>
    <t>Pardavimo pajamos vienam darbuotojui</t>
  </si>
  <si>
    <t>Darbo apmokėjimo išlaidos vienam darbuotojui</t>
  </si>
  <si>
    <t>Pastovaus kapitalo grynasis pelningumas</t>
  </si>
  <si>
    <t>Panaudoto kapitalo pelningumas</t>
  </si>
  <si>
    <t>Pastovaus kapitalo apyvartumas</t>
  </si>
  <si>
    <t>Panaudoto kapitalo apyvartumas</t>
  </si>
  <si>
    <t>Atsargų apyvartumas (AAP)</t>
  </si>
  <si>
    <t>Grynosios finansinės skolos santykis su EBITDA</t>
  </si>
  <si>
    <t>Ilgalaikės (finansinės) skolos</t>
  </si>
  <si>
    <t>Nuosavo kapitalo apyvartumo rodiklis rodo, kiek pardavimo pajamų tenka 1-nam nuosavo kapitalo eurui. Šis rodiklis paskaičiuotas naudojant NK dydį metų pabaigai, tačiau gali būti skaičiuojamas ir naudojant vidutinį metinį NK dydį.</t>
  </si>
  <si>
    <t>PRK</t>
  </si>
  <si>
    <t>Trumpalaikių skolų nefinansinėms institucijoms apyvartumo</t>
  </si>
  <si>
    <t>Trumpalaikės skolos nefinansinėms institucijoms (TĮNF)</t>
  </si>
  <si>
    <t>TĮ-TFS</t>
  </si>
  <si>
    <t>Finansinio stabilumo - Sverto</t>
  </si>
  <si>
    <t>Pinigų srautų</t>
  </si>
  <si>
    <t>Skolų tiekėjams apyvartumo rodiklis rodo kiek skolos tiekėjams padaro apyvartų per metus arba kiek 1-nam įsiskolinimo tiekėjui eurui tenka pardavimų savikainos. Mažesnė rodiklio reikšmė rodo, kad įmonė tiekėjams moka lėčiau, o tai rodo kad įmonė pasinaudoja dar vienu savo veiklos finansavimo šaltiniu. Svarbu, kad tai neblogintų įmonės santykių su tiekėjais. Šį rodiklį verta palyginti su pirkėjų įsiskolinimo rodikliu ir atsargų apyvartumo rodikliu. Rodiklio reikšmė gali labai skirtis įmonėse dirbančiose skirtingose šakose. Šis rodiklis paskaičiuotas naudojant vidutinį skolų tiekėjams dydį, tačiau gali būti skaičiuojamas ir naudojant vidutinį metinį skolų tiekėjams dydį.</t>
  </si>
  <si>
    <t>Pinigų ciklas - tai trijų rodiklių kompleksas išreikštas dienomis, parodantis kiek įmonei trunka parduoti atsargas, susirinkti lėšas iš pirkėjų ir apmokėti tiekėjų sąskaitas Jis parodo įmonės gebėjimą valdyti pinigų srautus.</t>
  </si>
  <si>
    <t>Bendrojo mokumo (arba pastovaus mokumo) rodiklis rodo kiek 1-nam įsiskolinimo (skolos) eurui tenka nuosavo kapitalo. Tokiu būdu įvertinamas nuosavo kapitalo praskolinimo lygis. Rodiklis leidžia pamatyti įmonės finansavimo struktūrą, netiesiogiai palygindamas skolintas ir nuosavas lėšas. Didesnė rodiklio reikšmė rodo saugesnę finansavimo šaltinių struktūrą. Laikoma, kad nuosavas kapitalas (savininkų nuosavybė) turėtų būti didesnis už įsipareigojimus ir tai vadinama auksine rizikos taisykle. SD lentelėje pateikiami tokie šio rodiklio vertinimai: labai geras &gt;2.0, geras &gt;1.5, vidutinis &gt;1.0, blogas &lt;1.0 ir labai blogas &lt;0.5.</t>
  </si>
  <si>
    <t>Pastovaus kapitalo rodiklis rodo kiek 1-nam ilgalaikio turto eurui tenka pastovaus kapitalo arba kokia dalimi turtas finansuojamas iš pastovaus kapitalo. Rekomenduojama ilgalaikį turtą finansuoti pastovaus kapitalo sąskaita. Tai detalizuotas pastovaus finansavimo rodiklio atvejis. Jis dar vadinamas finansų struktūros rodikliu, kadangi rodo finansavimo struktūrą.</t>
  </si>
  <si>
    <t>Ilgalaikių įsipareigojimų apyvartumas</t>
  </si>
  <si>
    <t>Trumpalaikių įsipareigojimų apyvartumas</t>
  </si>
  <si>
    <t>Dividendinis pelningumas (pajamingumas)</t>
  </si>
  <si>
    <t>Finansinio stabilumo - Sverto rodikliai</t>
  </si>
  <si>
    <t>Akcijos kainos ir pelno santykis (P/E)</t>
  </si>
  <si>
    <t>Akcijos kainos ir pardavimo pajamų santykis (P/S)</t>
  </si>
  <si>
    <t>Akcijos kainos ir ilgalaikio materialaus turto santykis</t>
  </si>
  <si>
    <t>Rinkos ir balansinės vertės santykis (MBV)</t>
  </si>
  <si>
    <t>Akcijos balansinė vertė (BV)</t>
  </si>
  <si>
    <t>Įmonės vertės ir pardavimo pajamų santykis (EV/S)</t>
  </si>
  <si>
    <t>Įmonės vertės ir EBIT santykis</t>
  </si>
  <si>
    <t>Įmonės vertės ir EBITDA santykis</t>
  </si>
  <si>
    <t>Pinigų srautų rodikliai</t>
  </si>
  <si>
    <t>Rodiklio apibūdinimas</t>
  </si>
  <si>
    <t>TSP - Trumpas straipsnio pavadinimas</t>
  </si>
  <si>
    <t>Santykinių rodiklių skaičiuoklė</t>
  </si>
  <si>
    <t>1. Pelningumo rodikliai</t>
  </si>
  <si>
    <t>1.1. Pardavimų pelningumo</t>
  </si>
  <si>
    <t>1.2. Veiklos pelningumo</t>
  </si>
  <si>
    <t>1.3. Turto pelningumo</t>
  </si>
  <si>
    <t>1.4. Kapitalo pelningumo</t>
  </si>
  <si>
    <t>2. Apyvartumo rodikliai</t>
  </si>
  <si>
    <t>2.1. Turto apyvartumo</t>
  </si>
  <si>
    <t>2.2. Skolų apyvartumo</t>
  </si>
  <si>
    <t>2.3. Kapitalo apyvartumo</t>
  </si>
  <si>
    <t>2.4. Pinigų ir veiklos ciklų</t>
  </si>
  <si>
    <t>3.1. Mokumo</t>
  </si>
  <si>
    <t>3.2. Įsiskolinimo</t>
  </si>
  <si>
    <t>3.3. Likvidumo</t>
  </si>
  <si>
    <t>4.1. Auksinės taisyklės</t>
  </si>
  <si>
    <t>4.4. Bankroto tikimybės</t>
  </si>
  <si>
    <t>5. Vertės rodikliai</t>
  </si>
  <si>
    <t>5.1. Akcijos vertės</t>
  </si>
  <si>
    <t>5.2. Įmonės vertės</t>
  </si>
  <si>
    <t>5.3. Dividendų</t>
  </si>
  <si>
    <t>6. Pinigų srautų rodikliai</t>
  </si>
  <si>
    <t>6.1. Pinigų srautų</t>
  </si>
  <si>
    <t>Absoliutinių rodiklių skaičiuoklė</t>
  </si>
  <si>
    <t>Vienos akcijos dividendų (DPS)</t>
  </si>
  <si>
    <t>Dividendų mokėjimo</t>
  </si>
  <si>
    <t>Vienos akcijos dividendų (Dividends per share) rodiklis rodo kiek 1-nai akcijai tenka dividendų.</t>
  </si>
  <si>
    <t>Turto ir nuosavo kapitalo santykio rodiklis rodo kiek 1-nam nuosavo kapitalo eurui tenka turto, kiek įmonės turtas didesnis už jos nuosavą kapitalą.</t>
  </si>
  <si>
    <t>Trumpalaikio turto apyvartumas</t>
  </si>
  <si>
    <t>Ilgalaikio turto pelningumas</t>
  </si>
  <si>
    <t>Trumpalaikio turto pelningumas</t>
  </si>
  <si>
    <t>4. Finansinio sverto - stabilumo rodikliai</t>
  </si>
  <si>
    <t>4.2. Finansinio sverto</t>
  </si>
  <si>
    <t>4.3. Finansinio stabilumo</t>
  </si>
  <si>
    <t>Z = 0.717X1*0.847X2*3.107X3*0.420X4*0.995X5</t>
  </si>
  <si>
    <t>Z = 6.56X1*3.26X2*6.72X3*1.05X4</t>
  </si>
  <si>
    <t>Z = 1.03X1+3.07X6+0.66X7+0.4X5</t>
  </si>
  <si>
    <t>Mokumo - likvidumo</t>
  </si>
  <si>
    <t>3. Mokumo - likvidumo rodikliai</t>
  </si>
  <si>
    <t>Finansinio stabilumo - sverto</t>
  </si>
  <si>
    <t>Mokumo - likvidumo rodikliai</t>
  </si>
  <si>
    <t>VERTIKALI  ANALIZĖ - STRUKTŪRA</t>
  </si>
  <si>
    <t>VERTIKALI  ANALIZĖ - STRUKTŪRINIAI POKYČIAI (grandininiai)</t>
  </si>
  <si>
    <t>VERTIKALI  ANALIZĖ  - STRUKTŪRINIAI POKYČIAI (baziniai)</t>
  </si>
  <si>
    <t>HORIZONTALI  ANALIZĖ - ABSOLIUTŪS POKYČIAI (grandiniai)</t>
  </si>
  <si>
    <t>HORIZONTALI  ANALIZĖ - SANTYKINIAI POKYČIAI (grandininiai)</t>
  </si>
  <si>
    <t>HORIZONTALI  ANALIZĖ - SANTYKINIAI POKYČIAI (baziniai)</t>
  </si>
  <si>
    <t>SSP</t>
  </si>
  <si>
    <t>KĄ JUMS REIKIA BŪTINAI ŽINOTI</t>
  </si>
  <si>
    <t>APIE SKAIČIUOKLĘ</t>
  </si>
  <si>
    <t>TRUMPINIAI</t>
  </si>
  <si>
    <t>Reikalingi duomenys įvedami geltonuose lapuose į tam skirtus laukus, kurie nuspalvinti pilkai (įvedus duomenį jie tampa baltais, jei to duomens  nėra rekomenduojame įvesti 0). Atkreipkite dėmesį, kad ataskaitų suminės eilutės yra suskaičiuojamos formulių pagalba, o ne įvedamos skaičiumi.</t>
  </si>
  <si>
    <t>Lapuose su praplėtimais _VA ir _HA rasite Jūsų standartinių ataskaitų vertikalios ir horizontalios analizės skaičiavimus.</t>
  </si>
  <si>
    <t>Lapuose Chart1 - Chart5  yra galimybė iš konkrečios rodiklių grupės pasirinkti tris rodiklius ir pamatyti kaip jie atrodo atvaizduoti grafiko pavidalu. Jei Jums reikalingas tik vienas rodiklis, tuomet visuose trijuose pasirinkimo vietose nurodykite būtent jį.</t>
  </si>
  <si>
    <t>Naudotis Skaičiuokle labai lengva. Pradėti reikia nuo duomenų, kuriuos norite analizuoti, suvedimo. Duomenys vedami periodais, didėjančiais iš dešinės į kairę. Geltonai nuspalvinti lapai skirti duomenų suvedimui. Melsvuose lapuose suskaičiuojami absoliutiniai ir santykiniai rodikliai reikalingi Jūsų analizei. Žaliuose lapuose atliekami finansinių ataskaitų horizontalios ir vertikalios analizės skaičiavimai. Pilkuose lapuose pateikti grafikai. Šis informacinis lapas nuspalvintas baltai.</t>
  </si>
  <si>
    <t>Į lapus "PN", "BA" "PS" arba "PS(tb) įvedami Jūsų pildomų standartinių ataskaitų skaičiai. Lape "PD" reiks įvesti papildomus dydžius reikalingus paskaičiuoti tam tikriems rodikliams. Dėmesio - PN arba PN(tb) forma pasirenkama priklausomai nuo įmonės apskaitos vedimo būdo.</t>
  </si>
  <si>
    <t>Horizontalios ir vertikalios analizės skaičiavimų lapai (žali). Pirmos dvi raidės nurodo, kurios ataskaitos duomenis apdorojami (pavyzdžiui BA reiškia, kad tai balanso ataskaita). Sekančios dvi raidės nurodo, koks metodas pritaikomas. VA - tai vertikali analizė, o HA atitinkamai horizontali.</t>
  </si>
  <si>
    <t>Dėmesio. Skaičiuoklėje yra paslėptas raudonas lapas (sheet) C. Jis skirtas aptarnauti grafikus. Rekomenduojame jo neliesti. Kitu atveju būtinai pasidarykite Skaičiuoklės kopiją. Kopiją rekomenduojame turėti ir atliekant pakeitimus formulėse ar skaičiuoklės algoritmuose.</t>
  </si>
  <si>
    <t>Pinigų srautų ataskaitos (Tiesioginiu būdu sudaroma) forma</t>
  </si>
  <si>
    <t>Grandininis rodiklių augimo tempas (procentais)</t>
  </si>
  <si>
    <t xml:space="preserve">PP </t>
  </si>
  <si>
    <t xml:space="preserve"> Pardavimo pajamos</t>
  </si>
  <si>
    <t xml:space="preserve">PS </t>
  </si>
  <si>
    <t xml:space="preserve"> Pardavimo savikaina</t>
  </si>
  <si>
    <t xml:space="preserve">BTP </t>
  </si>
  <si>
    <t xml:space="preserve">BP </t>
  </si>
  <si>
    <t xml:space="preserve"> BENDRASIS PELNAS (NUOSTOLIAI)</t>
  </si>
  <si>
    <t xml:space="preserve">PaS </t>
  </si>
  <si>
    <t xml:space="preserve">BAS </t>
  </si>
  <si>
    <t xml:space="preserve">KVR </t>
  </si>
  <si>
    <t xml:space="preserve"> Kitos veiklos rezultatai</t>
  </si>
  <si>
    <t xml:space="preserve">INVP </t>
  </si>
  <si>
    <t xml:space="preserve">INIP </t>
  </si>
  <si>
    <t xml:space="preserve">PPP </t>
  </si>
  <si>
    <t xml:space="preserve">FTTIS </t>
  </si>
  <si>
    <t xml:space="preserve">PPS </t>
  </si>
  <si>
    <t xml:space="preserve">EBT </t>
  </si>
  <si>
    <t xml:space="preserve">PM </t>
  </si>
  <si>
    <t xml:space="preserve"> Pelno mokestis</t>
  </si>
  <si>
    <t xml:space="preserve">GP </t>
  </si>
  <si>
    <t xml:space="preserve"> GRYNASIS PELNAS (NUOSTOLIAI)</t>
  </si>
  <si>
    <t xml:space="preserve"> Biologinio turto tikrosios vertės pokytis</t>
  </si>
  <si>
    <t xml:space="preserve"> Pardavimo sąnaudos</t>
  </si>
  <si>
    <t xml:space="preserve"> Bendrosios ir administracinės sąnaudos</t>
  </si>
  <si>
    <t xml:space="preserve"> Investicijų į patronuojančiosios, patronuojamųjų ir asocijuotųjų įmonių akcijas pajamos</t>
  </si>
  <si>
    <t xml:space="preserve"> Kitų ilgalaikių investicijų ir paskolų pajamos</t>
  </si>
  <si>
    <t xml:space="preserve"> Kitos palūkanų ir panašios pajamos</t>
  </si>
  <si>
    <t xml:space="preserve"> Finansinio turto ir trumpalaikių investicijų vertės sumažėjimas</t>
  </si>
  <si>
    <t xml:space="preserve"> Palūkanų ir kitos panašios sąnaudos</t>
  </si>
  <si>
    <t xml:space="preserve"> PELNAS (NUOSTOLIAI) PRIEŠ APMOKESTINIMĄ</t>
  </si>
  <si>
    <t>Trumpas pavadinimas</t>
  </si>
  <si>
    <t>Pilnas pavadinimas</t>
  </si>
  <si>
    <t>Formų lapai (geltoni). "PN" - Pelno (nuostolių) ataskaitos forma, "BA" - Balanso forma, "PS" - Pinigų srautų ataskaitos (Netiesioginiu būdu sudaroma) forma, "PN(tb)" - Pinigų srautų ataskaita (Tiesioginiu būdu sudaroma) forma. "PD" - Papildomų duomenų forma (neataskaitinė).</t>
  </si>
  <si>
    <t>Siūlome duomenų suvedima pradėti nuo pirmo periodo įvedimo. Jį pakanka įvesti vieną kartą. Tam skirta vieta lape "PN", raudonu rėmu išskirtas laukas. Kiti periodai išskaičiuoja nuo Jūsų įvesto pirmo. Lapų ir kitų dydžių sutrumpinimus rasite rubrikoje "TRUMPINIAI", kurią rasite lape "I2" (baltas). Lapas "T" skirtas turiniui, iš šio lapo Jūs galite patekti į kitą pasirintą lapą.</t>
  </si>
  <si>
    <t>Informaciniai lapai (balti). Lapas "I" bendra informacija, lapas "I2" informacija apie naudojamus sutrumpinimus ir lape "T" pateiktas aktyvus turinys.</t>
  </si>
  <si>
    <t>Grafikų lapai (pilki). Jie įvardinti kaip Chart su šalai esančių skaičiumi, kuris nurodo grafike pateikiamų rodiklių grupės pavadinimą pagal grupės eilės numerį lape "Complex".</t>
  </si>
  <si>
    <t>Pradinė vieta</t>
  </si>
  <si>
    <t>Pelno (nuostolių) ataskaita</t>
  </si>
  <si>
    <t>Balanso ataskaita</t>
  </si>
  <si>
    <t>Pinigų srautų ataskaita</t>
  </si>
  <si>
    <t>S</t>
  </si>
  <si>
    <t>IĮ</t>
  </si>
  <si>
    <t>TĮ</t>
  </si>
  <si>
    <t>TT</t>
  </si>
  <si>
    <t>AK</t>
  </si>
  <si>
    <t>VP</t>
  </si>
  <si>
    <t>EBIT</t>
  </si>
  <si>
    <t>GVPM</t>
  </si>
  <si>
    <t>EBITDA</t>
  </si>
  <si>
    <t>IFS</t>
  </si>
  <si>
    <t>TFS</t>
  </si>
  <si>
    <t>FS</t>
  </si>
  <si>
    <t>PaK</t>
  </si>
  <si>
    <t>PK</t>
  </si>
  <si>
    <t>GFS</t>
  </si>
  <si>
    <t>GT</t>
  </si>
  <si>
    <t>K</t>
  </si>
  <si>
    <t>EV</t>
  </si>
  <si>
    <t>TĮNF</t>
  </si>
  <si>
    <t xml:space="preserve">Sąnaudos </t>
  </si>
  <si>
    <t xml:space="preserve">Ilgalaikiai įsipareigojimai </t>
  </si>
  <si>
    <t xml:space="preserve">Trumpalaikiai įsipareigojimai </t>
  </si>
  <si>
    <t xml:space="preserve">Trumpalaikis turtas </t>
  </si>
  <si>
    <t xml:space="preserve">Apyvartinis kapitalas </t>
  </si>
  <si>
    <t xml:space="preserve">Veiklos pelnas </t>
  </si>
  <si>
    <t xml:space="preserve">EBIT pelnas </t>
  </si>
  <si>
    <t>Grynasis veiklos pelnas po mokesčių</t>
  </si>
  <si>
    <t xml:space="preserve">EBITDA pelnas </t>
  </si>
  <si>
    <t xml:space="preserve">Ilgalaikė finansinė skola </t>
  </si>
  <si>
    <t xml:space="preserve">Trumpalaikė finansinė skola </t>
  </si>
  <si>
    <t xml:space="preserve">Finansinė skola </t>
  </si>
  <si>
    <t xml:space="preserve">Panaudotas kapitalas </t>
  </si>
  <si>
    <t xml:space="preserve">Pastovus kapitalas </t>
  </si>
  <si>
    <t xml:space="preserve">Grynoji finansinė skola </t>
  </si>
  <si>
    <t xml:space="preserve">Grynasis turtas </t>
  </si>
  <si>
    <t xml:space="preserve">Kapitalizacija </t>
  </si>
  <si>
    <t xml:space="preserve">Įmonės vertė </t>
  </si>
  <si>
    <t xml:space="preserve">Trumpalaikės skolos nefinansinėms institucijoms </t>
  </si>
  <si>
    <t>Informacinis lapas</t>
  </si>
  <si>
    <t>"I"</t>
  </si>
  <si>
    <t>TURINYS</t>
  </si>
  <si>
    <t>Trumpiniai</t>
  </si>
  <si>
    <t>"I2"</t>
  </si>
  <si>
    <t>"PN"</t>
  </si>
  <si>
    <t>"BA"</t>
  </si>
  <si>
    <t>"PS"</t>
  </si>
  <si>
    <t>"PS(tb)"</t>
  </si>
  <si>
    <t>"Complex"</t>
  </si>
  <si>
    <t>"G1"</t>
  </si>
  <si>
    <t>"G2"</t>
  </si>
  <si>
    <t>"G3"</t>
  </si>
  <si>
    <t>"G4"</t>
  </si>
  <si>
    <t>"G5"</t>
  </si>
  <si>
    <t>"G6"</t>
  </si>
  <si>
    <t>"BA_VA"</t>
  </si>
  <si>
    <t>"BA_HA"</t>
  </si>
  <si>
    <t>"PN_VA"</t>
  </si>
  <si>
    <t>"PN_HA"</t>
  </si>
  <si>
    <t>"PS_VA"</t>
  </si>
  <si>
    <t>"PS_HA"</t>
  </si>
  <si>
    <t>"PS(tb)_VA"</t>
  </si>
  <si>
    <t>"PS(tb)_HA"</t>
  </si>
  <si>
    <t>PD</t>
  </si>
  <si>
    <t>Santykinių rodiklių skaičiuoklė G1</t>
  </si>
  <si>
    <t>Santykinių rodiklių skaičiuoklė G2</t>
  </si>
  <si>
    <t>Santykinių rodiklių skaičiuoklė G3</t>
  </si>
  <si>
    <t>Santykinių rodiklių skaičiuoklė G4</t>
  </si>
  <si>
    <t>Santykinių rodiklių skaičiuoklė G5</t>
  </si>
  <si>
    <t>Santykinių rodiklių skaičiuoklė G6</t>
  </si>
  <si>
    <t>"ARS"</t>
  </si>
  <si>
    <t xml:space="preserve">Lape "ARS" rasite paskaičiuotus išvestinius (absoliutinius) dydžius , kurie reikalingi rodiklių skaičiavimui, kaip kad pavyzdžiui "Apyvartinis kapitalas", kurio tiesiogiai ataskaitoje nerasime, tačiau galime iš ataskaitos duomenų paskaičiuoti. Lape "Complex" rasite visus santykinius rodiklius pateiktus vienoje vietoje, sugrupuotus pagal grupes ir pogrupius. Jūsų patogumui lapai G1 - G6 skirti tik konkrečiai santykinių rodiklių grupei. Papildomai G1 - G6 lapų kairėje pusėje rasite santykinių rodiklių grandininius pokyčius, to nebus lape "Complex". </t>
  </si>
  <si>
    <t>Rodiklių lapai (mėlyni). "ARS" - Absoliutinių rodiklių skaičiuoklė ir Complex - Santykinių rodiklių skaičiuoklė. Santykinių rodiklių skaičiuoklė esanti lape "Complex" padalinta į šių rodiklių grupių skaičiuokles esančias lapuose "G1", "G2", "G3", "G4", "G5" ir "G6" (G nuo žodžio grupė). Prie G esantis skaičius nurodo grupės eilės numerį lape "Complex".</t>
  </si>
  <si>
    <t>Finansinio sverto - stabilumo rodikliai</t>
  </si>
  <si>
    <t>PN vertikali analizė</t>
  </si>
  <si>
    <t>PN horizontali analizė</t>
  </si>
  <si>
    <t>BA vertikali analizė</t>
  </si>
  <si>
    <t>BA horizontali analizė</t>
  </si>
  <si>
    <t>PS vertikali analizė</t>
  </si>
  <si>
    <t>PS(tb) vertikali analizė</t>
  </si>
  <si>
    <t>PS horizontali analizė</t>
  </si>
  <si>
    <t>PS(tb) horizontali analizė</t>
  </si>
  <si>
    <t>DĖL LAPŲ (SHEET) PAVADINIMŲ</t>
  </si>
  <si>
    <t>Kuomet reikšmė mažesnė už vienetą, tai reiškia kad įmonės rinkos vertė mažesnė nei jos balansinė vertė tenkanti akcininkams. Dažnai naudojamas potencialių investuotojų.</t>
  </si>
  <si>
    <t>Bendrojo pelningumo (BP) rodiklis rodo kiek bendrojo pelno (skirtumas tarp pardavimų kainos ir jų savikainos) tenka vienam pardavimo pajamų eurui. Leidžia įvertinti kaip kontroliuojama pardavimų savikaina, t.y. svarbiausias įmonės pagrindinės veiklos elementas. Statistikos departamento (SD) lentelėje pateikiami tokie rodiklio vertinimai: labai geras &gt;35%, geras &gt;15%, vidutinis &lt;15%, blogas &lt;7% ir labai blogas &lt;0%. Didelę įtaką šiam dydžiui daro įmonės veiklos sritis.</t>
  </si>
  <si>
    <t>Turto pelningumo ( ROA)  rodiklis (naudojamas ir terminas - Turto grąža) rodo, kiek grynojo pelno tenka vienam turto eurui. Rodiklis naudojamas vertinti įmonės turto panaudojimą. SD rekomenduoja ≥ 15% ROA traktuoti geru, &lt; 8% - nepatenkinamu. Didesnis rodiklis rodo didesnę turto grąžą. Vidutiniai svyravimai yra tarp 5% ir 20%. Būtina atsižvelgti į įmonės poreiki turtui, kuo jis didesnis tuo grąža gali būti mažesnė. Vietoje grynojo pelno gali būti imamas ir kitas pelno dydis, pavyzdžiui EBT. Šis rodiklis paskaičiuotas naudojant turto vertę metų pabaigai, tačiau gali būti skaičiuojamas ir naudojant vidutinę metinę turto vertę.</t>
  </si>
  <si>
    <t>Nuosavo kapitalo pelningumo (ROE) rodiklis vadinamas ir grąžos rodikliu rodo, kiek grynojo pelno tenka vienam nuosavo kapitalo eurui. Galima įvertinti akcininkų investuoto kapitalo atsiperkamumo lygį. SD lentelėje pateikiami tokie rodiklio vertinimai: labai geras  &gt;30, geras &gt;20, vidutinis  &gt;10, blogas &lt;10 ir labai blogas &lt;0). Rodiklio dydį įtakoja įmonės kapitalo struktūra. Rodiklį dera nagrinėti kartu su turto pelningumo rodikliu. Šis rodiklis paskaičiuotas naudojant NK dydį metų pabaigai, tačiau gali būti skaičiuojamas ir naudojant vidutinį metinį NK dydį.</t>
  </si>
  <si>
    <t>Turto apyvartumo rodiklis rodo įmonės turto apyvartų skaičių per metus arba kiek 1-nam turto eurui tenka pardavimų pajamų. Rodo įmonės turto ir jos veiklos rezultato ryšį, turto panaudojimo efektyvumą. SD lentelėje pateikiami tokie rodiklio vertinimai - gamybinėje įmonėje: labai geras &gt;2.0, geras &gt;1.0, vidutinis 1.0, blogas ir labai blogas &lt;1.0; prekybinėje įmonėje: labai geras &gt;5.0, geras &gt;3.0, vidutinis 3.0, blogas ir labai blogas &lt;3.0.</t>
  </si>
  <si>
    <t>Įsiskolinimo koeficientas (dar bendrasis skolų rodiklis) rodo kiek viso įsiskolinimo (skolų) tenka 1-nam turto eurui. Kitaip sakant rodo kokia dalis turto įsigyta iš skolintų pinigų, tam tikra prasme parodo įmonės finansavimosi rizikingumo laipsnį. Labai priklauso nuo įmonės veiklos pobūdžio. SD lentelėje pateikiami tokie rodiklio vertinimai: labai geras &lt;30, geras  &lt;50, vidutinis &lt;70, blogas &gt;70 ir labai blogas &gt;100.</t>
  </si>
  <si>
    <t>Einamojo likvidumo koeficientas (rodiklis) rodo kiek trumpalaikio turto tenka 1-nam trumpalaikių įsipareigojimų eurui. Einamojo likvidumo rodiklis įvertina įmonės sugebėjimą savo trumpalaikiu turtu padengti trumpalaikius įsipareigojimus, taigi svarbus įmonės kreditoriams. Kartu jis parodo ir įmonės gebėjimą rasti teisingą ir saugų santykį tarp trumpalaikių skolų ir trumpalaikių įsipareigojimų. Šis rodiklis turi būti ne mažesnis už vienetą, kitaip tai reikštų potencialias įmonės finansines problemas, rodiklio dydis aukštesnis nei 2 - potencialai leidžia manyti, kad neefektyviai valdomos atsargas ir trumpalaikiai įsipareigojimai. SD lentelėje pateikiami tokie  rodiklio vertinimai: labai geras &gt;2.0, geras ,&gt;1.5, vidutinis ,&gt;1.2, blogas ,&lt;1.2 ir labai blogas &lt;1.0.</t>
  </si>
  <si>
    <t>"Auksinės" finansavimo taisyklės rodiklis rodo kiek 1-nam pastovaus kapitalo eurui tenka ilgalaikio turto. Kadangi ilgalaikis turtas turi būti finansuojamas pastoviu kapitalo, todėl šis rodiklis leidžia įvertinti šį santykį. Nerekomenduojama ilgalaikio turto finansuoti trumpalaikių įsipareigojimų sąskaita. SD lentelėje pateikiami tokie rodiklio vertinimai: geras &gt;1.0, vidutinis =1.0, blogas &gt;1.0.</t>
  </si>
  <si>
    <t>Įmonėms nekotiruojamoms biržoje Altmano Z bankroto tikimybės rodiklis. Rodiklis yra kompleksinis ir gaunamas kaip papildomų penkių rodiklių ir jų svarumo koeficientų sandaugos suma. Taikomas įmonėms nekotiruojamoms biržoje. Rodiklis žemiau 1.23 reiškia, kad bankroto tikimybė labai didelė, tarp 1.23-2.9 didelė. Bankroto tikimybė maža rodikliui esant virš 2.9.</t>
  </si>
  <si>
    <t>Individualioms ir paslaugų įmonėms Altmano Z bankroto tikimybės rodiklis. Rodiklis yra kompleksinis ir gaunamas kaip papildomų keturių rodiklių ir jų svarumo koeficientų sandaugos suma. Taikomas įmonėms nekotiruojamoms biržoje. Rodiklis žemiau 1.1 reiškia, kad bankroto tikimybė labai didelė, tarp 1.1-2.59 didelė. Bankroto tikimybė maža rodikliui esant virš 2.6.</t>
  </si>
  <si>
    <t>Springate Z bankroto tikimybės rodiklis. Rodiklis yra kompleksinis ir gaunamas kaip papildomų penkių rodiklių ir jų svarumo koeficientų sandaugos suma. Rodiklis žemiau 0.892 laikomas bankroto grėsmės simptomu, negatyvus rodiklis traktuojamas kaip ženklios bankroto grėsmės ženklas.</t>
  </si>
  <si>
    <t>Vienos akcijos pelnas arba EPS (Earnings per share) rodo vienai akcijai tenkančio grynojo pelno kiekį. Vienas iš populiariausių rodiklių, kurie naudojami finansų rinkose vertinant bei palyginant įvairių įmonių akcijas.</t>
  </si>
  <si>
    <t>Grandininiai rodiklių pokyčiai</t>
  </si>
  <si>
    <t>2013 - 2012</t>
  </si>
  <si>
    <t>2014 - 2013</t>
  </si>
  <si>
    <t>2015 - 2014</t>
  </si>
  <si>
    <t>2016 - 2015</t>
  </si>
  <si>
    <t>2013 / 2012</t>
  </si>
  <si>
    <t>2014 / 2013</t>
  </si>
  <si>
    <t>2015 / 2014</t>
  </si>
  <si>
    <t>2016 / 2015</t>
  </si>
  <si>
    <t>2014 / 2012</t>
  </si>
  <si>
    <t>2015 / 2012</t>
  </si>
  <si>
    <t>2016 / 2012</t>
  </si>
  <si>
    <t/>
  </si>
  <si>
    <t>2014 - 2012</t>
  </si>
  <si>
    <t>2015 - 2012</t>
  </si>
  <si>
    <t>2016 - 2012</t>
  </si>
  <si>
    <t>GERAS</t>
  </si>
  <si>
    <t>Bendrojo pelningumo (BP) rodiklis rodo kiek bendrojo pelno (skirtumas tarp pardavimų kainos ir jų savikainos) tenka vienam pardavimo pajamų eurui. Leidžia įvertinti kaip kontroliuojama pardavimų savikaina, t.y. svarbiausias įmonės pagrindinės veiklos elementas. Didelę įtaką šiam dydžiui daro įmonės veiklos sritis.</t>
  </si>
  <si>
    <t>Turto pelningumo ( ROA)  rodiklis (naudojamas ir terminas - Turto grąža) rodo, kiek grynojo pelno tenka vienam turto eurui. Rodiklis naudojamas vertinti įmonės turto panaudojimą.Būtina atsižvelgti į įmonės poreiki turtui, kuo jis didesnis tuo grąža gali būti mažesnė. Vietoje grynojo pelno gali būti imamas ir kitas pelno dydis, pavyzdžiui EBT. Šis rodiklis paskaičiuotas naudojant turto vertę metų pabaigai, tačiau gali būti skaičiuojamas ir naudojant vidutinę metinę turto vertę.</t>
  </si>
  <si>
    <t>Nuosavo kapitalo pelningumo (ROE) rodiklis vadinamas ir grąžos rodikliu rodo, kiek grynojo pelno tenka vienam nuosavo kapitalo eurui. Galima įvertinti akcininkų investuoto kapitalo atsiperkamumo lygį. Rodiklio dydį įtakoja įmonės kapitalo struktūra. Rodiklį dera nagrinėti kartu su turto pelningumo rodikliu. Šis rodiklis paskaičiuotas naudojant NK dydį metų pabaigai, tačiau gali būti skaičiuojamas ir naudojant vidutinį metinį NK dydį.</t>
  </si>
  <si>
    <t>Turto apyvartumo rodiklis rodo įmonės turto apyvartų skaičių per metus arba kiek 1-nam turto eurui tenka pardavimų pajamų. Rodo įmonės turto ir jos veiklos rezultato ryšį, turto panaudojimo efektyvumą.   Rekomenduojami tokie rodiklio vertinimai - gamybinėje įmonėje: labai geras &gt;2.0, geras &gt;1.0, vidutinis 1.0, blogas ir labai blogas &lt;1.0; prekybinėje įmonėje: labai geras &gt;5.0, geras &gt;3.0, vidutinis 3.0, blogas ir labai blogas &lt;3.0.</t>
  </si>
  <si>
    <t>Bendrojo mokumo (arba pastovaus mokumo) rodiklis rodo kiek 1-nam įsiskolinimo (skolos) eurui tenka nuosavo kapitalo. Tokiu būdu įvertinamas nuosavo kapitalo praskolinimo lygis. Rodiklis leidžia pamatyti įmonės finansavimo struktūrą, netiesiogiai palygindamas skolintas ir nuosavas lėšas. Didesnė rodiklio reikšmė rodo saugesnę finansavimo šaltinių struktūrą. Laikoma, kad nuosavas kapitalas (savininkų nuosavybė) turėtų būti didesnis už įsipareigojimus ir tai vadinama auksine rizikos taisykle. Rekomenduojami tokie šio rodiklio vertinimai: labai geras &gt;2.0, geras &gt;1.5, vidutinis &gt;1.0, blogas &lt;1.0 ir labai blogas &lt;0.5.</t>
  </si>
  <si>
    <t>Įsiskolinimo koeficientas (dar bendrasis skolų rodiklis) rodo kiek viso įsiskolinimo (skolų) tenka 1-nam turto eurui. Kitaip sakant rodo kokia dalis turto įsigyta iš skolintų pinigų, tam tikra prasme parodo įmonės finansavimosi rizikingumo laipsnį. Labai priklauso nuo įmonės veiklos pobūdžio. Rekomenduojami tokie rodiklio vertinimai: labai geras &lt;30, geras  &lt;50, vidutinis &lt;70, blogas &gt;70 ir labai blogas &gt;100.</t>
  </si>
  <si>
    <t>Einamojo likvidumo koeficientas (rodiklis) rodo kiek trumpalaikio turto tenka 1-nam trumpalaikių įsipareigojimų eurui. Einamojo likvidumo rodiklis įvertina įmonės sugebėjimą savo trumpalaikiu turtu padengti trumpalaikius įsipareigojimus, taigi svarbus įmonės kreditoriams. Kartu jis parodo ir įmonės gebėjimą rasti teisingą ir saugų santykį tarp trumpalaikių skolų ir trumpalaikių įsipareigojimų. Šis rodiklis turi būti ne mažesnis už vienetą, kitaip tai reikštų potencialias įmonės finansines problemas, rodiklio dydis aukštesnis nei 2 - potencialai leidžia manyti, kad neefektyviai valdomos atsargas ir trumpalaikiai įsipareigojimai. Rekomenduojami tokie  rodiklio vertinimai: labai geras &gt;2.0, geras ,&gt;1.5, vidutinis ,&gt;1.2, blogas ,&lt;1.2 ir labai blogas &lt;1.0.</t>
  </si>
  <si>
    <t>"Auksinės" finansavimo taisyklės rodiklis rodo kiek 1-nam pastovaus kapitalo eurui tenka ilgalaikio turto. Kadangi ilgalaikis turtas turi būti finansuojamas pastoviu kapitalo, todėl šis rodiklis leidžia įvertinti šį santykį. Nerekomenduojama ilgalaikio turto finansuoti trumpalaikių įsipareigojimų sąskaita. Rekomenduojami tokie rodiklio vertinimai: geras &gt;1.0, vidutinis =1.0, blogas &gt;1.0.</t>
  </si>
</sst>
</file>

<file path=xl/styles.xml><?xml version="1.0" encoding="utf-8"?>
<styleSheet xmlns="http://schemas.openxmlformats.org/spreadsheetml/2006/main">
  <numFmts count="4">
    <numFmt numFmtId="164" formatCode="#,##0.0"/>
    <numFmt numFmtId="165" formatCode="0.0%"/>
    <numFmt numFmtId="166" formatCode="0.0000"/>
    <numFmt numFmtId="167" formatCode="0.000"/>
  </numFmts>
  <fonts count="14">
    <font>
      <sz val="10"/>
      <color theme="1"/>
      <name val="Tahoma"/>
      <family val="2"/>
    </font>
    <font>
      <sz val="10"/>
      <name val="Tahoma"/>
      <family val="2"/>
    </font>
    <font>
      <sz val="10"/>
      <name val="Tahoma"/>
      <family val="2"/>
    </font>
    <font>
      <sz val="10"/>
      <color theme="1"/>
      <name val="Tahoma"/>
      <family val="2"/>
    </font>
    <font>
      <u/>
      <sz val="10"/>
      <color theme="10"/>
      <name val="Tahoma"/>
      <family val="2"/>
    </font>
    <font>
      <sz val="10"/>
      <color theme="0" tint="-0.34998626667073579"/>
      <name val="Tahoma"/>
      <family val="2"/>
    </font>
    <font>
      <sz val="10"/>
      <name val="Tahoma"/>
      <family val="2"/>
    </font>
    <font>
      <sz val="20"/>
      <color rgb="FFFFFF00"/>
      <name val="Tahoma"/>
      <family val="2"/>
    </font>
    <font>
      <sz val="12"/>
      <name val="Tahoma"/>
      <family val="2"/>
    </font>
    <font>
      <sz val="10"/>
      <color theme="0"/>
      <name val="Tahoma"/>
      <family val="2"/>
    </font>
    <font>
      <sz val="11"/>
      <color theme="1"/>
      <name val="Tahoma"/>
      <family val="2"/>
    </font>
    <font>
      <sz val="14"/>
      <color rgb="FFFFFF00"/>
      <name val="Tahoma"/>
      <family val="2"/>
    </font>
    <font>
      <sz val="9"/>
      <color theme="1"/>
      <name val="Tahoma"/>
      <family val="2"/>
    </font>
    <font>
      <sz val="8"/>
      <color theme="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bgColor indexed="64"/>
      </patternFill>
    </fill>
  </fills>
  <borders count="2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medium">
        <color theme="0" tint="-0.24994659260841701"/>
      </top>
      <bottom style="medium">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diagonal/>
    </border>
    <border>
      <left style="thick">
        <color theme="0" tint="-0.24994659260841701"/>
      </left>
      <right style="thin">
        <color theme="0" tint="-0.24994659260841701"/>
      </right>
      <top style="double">
        <color theme="0" tint="-0.24994659260841701"/>
      </top>
      <bottom style="double">
        <color theme="0" tint="-0.24994659260841701"/>
      </bottom>
      <diagonal/>
    </border>
    <border>
      <left/>
      <right/>
      <top style="thin">
        <color theme="0" tint="-0.24994659260841701"/>
      </top>
      <bottom/>
      <diagonal/>
    </border>
    <border>
      <left/>
      <right style="thick">
        <color theme="0" tint="-0.24994659260841701"/>
      </right>
      <top style="thin">
        <color theme="0" tint="-0.24994659260841701"/>
      </top>
      <bottom style="thin">
        <color theme="0" tint="-0.24994659260841701"/>
      </bottom>
      <diagonal/>
    </border>
    <border>
      <left style="thick">
        <color theme="0" tint="-0.24994659260841701"/>
      </left>
      <right/>
      <top style="thin">
        <color theme="0" tint="-0.24994659260841701"/>
      </top>
      <bottom style="thin">
        <color theme="0" tint="-0.24994659260841701"/>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ck">
        <color rgb="FFFF0000"/>
      </left>
      <right style="thick">
        <color rgb="FFFF0000"/>
      </right>
      <top/>
      <bottom style="thick">
        <color rgb="FFFF0000"/>
      </bottom>
      <diagonal/>
    </border>
  </borders>
  <cellStyleXfs count="3">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cellStyleXfs>
  <cellXfs count="114">
    <xf numFmtId="0" fontId="0" fillId="0" borderId="0" xfId="0"/>
    <xf numFmtId="0" fontId="0" fillId="0" borderId="4" xfId="0" applyBorder="1" applyAlignment="1">
      <alignment horizontal="left" vertical="center" wrapText="1" indent="1"/>
    </xf>
    <xf numFmtId="0" fontId="0" fillId="0" borderId="4" xfId="0" applyBorder="1" applyAlignment="1">
      <alignment horizontal="left" vertical="center" indent="1"/>
    </xf>
    <xf numFmtId="49" fontId="0" fillId="0" borderId="4" xfId="0" applyNumberFormat="1" applyBorder="1" applyAlignment="1">
      <alignment horizontal="right" vertical="center" indent="1"/>
    </xf>
    <xf numFmtId="3" fontId="0" fillId="0" borderId="4" xfId="0" applyNumberFormat="1" applyBorder="1" applyAlignment="1">
      <alignment horizontal="right" vertical="center" indent="1"/>
    </xf>
    <xf numFmtId="49" fontId="0" fillId="0" borderId="5" xfId="0" applyNumberFormat="1" applyBorder="1" applyAlignment="1">
      <alignment horizontal="right" vertical="center" indent="1"/>
    </xf>
    <xf numFmtId="0" fontId="0" fillId="0" borderId="5" xfId="0" applyBorder="1" applyAlignment="1">
      <alignment horizontal="left" vertical="center" indent="1"/>
    </xf>
    <xf numFmtId="3" fontId="0" fillId="0" borderId="5" xfId="0" applyNumberFormat="1" applyBorder="1" applyAlignment="1">
      <alignment horizontal="right" vertical="center" indent="1"/>
    </xf>
    <xf numFmtId="49" fontId="0" fillId="0" borderId="6" xfId="0" applyNumberFormat="1" applyBorder="1" applyAlignment="1">
      <alignment horizontal="right" vertical="center" indent="1"/>
    </xf>
    <xf numFmtId="0" fontId="0" fillId="0" borderId="6" xfId="0" applyBorder="1" applyAlignment="1">
      <alignment horizontal="left" vertical="center" indent="1"/>
    </xf>
    <xf numFmtId="3" fontId="0" fillId="0" borderId="6" xfId="0" applyNumberFormat="1" applyBorder="1" applyAlignment="1">
      <alignment horizontal="right" vertical="center" indent="1"/>
    </xf>
    <xf numFmtId="3" fontId="0" fillId="0" borderId="0" xfId="0" applyNumberFormat="1"/>
    <xf numFmtId="49" fontId="0" fillId="0" borderId="7" xfId="0" applyNumberFormat="1" applyBorder="1" applyAlignment="1">
      <alignment horizontal="right" vertical="center" indent="1"/>
    </xf>
    <xf numFmtId="0" fontId="0" fillId="0" borderId="7" xfId="0" applyBorder="1" applyAlignment="1">
      <alignment horizontal="left" vertical="center" indent="1"/>
    </xf>
    <xf numFmtId="3" fontId="0" fillId="0" borderId="7" xfId="0" applyNumberFormat="1" applyBorder="1" applyAlignment="1">
      <alignment horizontal="right" vertical="center" indent="1"/>
    </xf>
    <xf numFmtId="0" fontId="5" fillId="0" borderId="8" xfId="0" applyFont="1" applyBorder="1"/>
    <xf numFmtId="3" fontId="5" fillId="0" borderId="8" xfId="0" applyNumberFormat="1" applyFont="1" applyBorder="1"/>
    <xf numFmtId="0" fontId="0" fillId="0" borderId="11" xfId="0" applyBorder="1" applyAlignment="1">
      <alignment horizontal="left" vertical="center" wrapText="1" indent="1"/>
    </xf>
    <xf numFmtId="9" fontId="0" fillId="0" borderId="4" xfId="0" applyNumberFormat="1" applyBorder="1" applyAlignment="1">
      <alignment horizontal="right" vertical="center" indent="1"/>
    </xf>
    <xf numFmtId="164" fontId="0" fillId="0" borderId="11" xfId="0" applyNumberFormat="1" applyBorder="1" applyAlignment="1">
      <alignment horizontal="right" vertical="center" indent="1"/>
    </xf>
    <xf numFmtId="164" fontId="0" fillId="0" borderId="4" xfId="0" applyNumberFormat="1" applyBorder="1" applyAlignment="1">
      <alignment horizontal="right" vertical="center" indent="1"/>
    </xf>
    <xf numFmtId="9" fontId="0" fillId="0" borderId="5" xfId="0" applyNumberFormat="1" applyBorder="1" applyAlignment="1">
      <alignment horizontal="right" vertical="center" indent="1"/>
    </xf>
    <xf numFmtId="164" fontId="0" fillId="0" borderId="12" xfId="0" applyNumberFormat="1" applyBorder="1" applyAlignment="1">
      <alignment horizontal="right" vertical="center" indent="1"/>
    </xf>
    <xf numFmtId="164" fontId="0" fillId="0" borderId="5" xfId="0" applyNumberFormat="1" applyBorder="1" applyAlignment="1">
      <alignment horizontal="right" vertical="center" indent="1"/>
    </xf>
    <xf numFmtId="9" fontId="0" fillId="0" borderId="6" xfId="0" applyNumberFormat="1" applyBorder="1" applyAlignment="1">
      <alignment horizontal="right" vertical="center" indent="1"/>
    </xf>
    <xf numFmtId="164" fontId="0" fillId="0" borderId="13" xfId="0" applyNumberFormat="1" applyBorder="1" applyAlignment="1">
      <alignment horizontal="right" vertical="center" indent="1"/>
    </xf>
    <xf numFmtId="164" fontId="0" fillId="0" borderId="6" xfId="0" applyNumberFormat="1" applyBorder="1" applyAlignment="1">
      <alignment horizontal="right" vertical="center" indent="1"/>
    </xf>
    <xf numFmtId="165" fontId="0" fillId="0" borderId="11" xfId="0" applyNumberFormat="1" applyBorder="1" applyAlignment="1">
      <alignment horizontal="right" vertical="center" indent="1"/>
    </xf>
    <xf numFmtId="165" fontId="0" fillId="0" borderId="4" xfId="0" applyNumberFormat="1" applyBorder="1" applyAlignment="1">
      <alignment horizontal="right" vertical="center" indent="1"/>
    </xf>
    <xf numFmtId="0" fontId="0" fillId="0" borderId="8" xfId="0" applyBorder="1" applyAlignment="1">
      <alignment horizontal="left" vertical="center" indent="1"/>
    </xf>
    <xf numFmtId="165" fontId="0" fillId="0" borderId="12" xfId="0" applyNumberFormat="1" applyBorder="1" applyAlignment="1">
      <alignment horizontal="right" vertical="center" indent="1"/>
    </xf>
    <xf numFmtId="165" fontId="0" fillId="0" borderId="5" xfId="0" applyNumberFormat="1" applyBorder="1" applyAlignment="1">
      <alignment horizontal="right" vertical="center" indent="1"/>
    </xf>
    <xf numFmtId="165" fontId="0" fillId="0" borderId="13" xfId="0" applyNumberFormat="1" applyBorder="1" applyAlignment="1">
      <alignment horizontal="right" vertical="center" indent="1"/>
    </xf>
    <xf numFmtId="165" fontId="0" fillId="0" borderId="6" xfId="0" applyNumberFormat="1" applyBorder="1" applyAlignment="1">
      <alignment horizontal="right" vertical="center" indent="1"/>
    </xf>
    <xf numFmtId="0" fontId="0" fillId="0" borderId="0" xfId="0"/>
    <xf numFmtId="0" fontId="6" fillId="0" borderId="4" xfId="0" applyFont="1" applyBorder="1" applyAlignment="1">
      <alignment horizontal="left" vertical="center" wrapText="1" indent="1"/>
    </xf>
    <xf numFmtId="0" fontId="0" fillId="0" borderId="0" xfId="0"/>
    <xf numFmtId="0" fontId="0" fillId="0" borderId="4" xfId="0" applyNumberFormat="1" applyBorder="1" applyAlignment="1">
      <alignment horizontal="left" vertical="center" wrapText="1" indent="1"/>
    </xf>
    <xf numFmtId="4" fontId="0" fillId="0" borderId="4" xfId="0" applyNumberFormat="1" applyBorder="1" applyAlignment="1">
      <alignment horizontal="right" vertical="center" indent="1"/>
    </xf>
    <xf numFmtId="0" fontId="0" fillId="0" borderId="0" xfId="0"/>
    <xf numFmtId="0" fontId="0" fillId="0" borderId="0" xfId="0"/>
    <xf numFmtId="165" fontId="0" fillId="0" borderId="0" xfId="2" applyNumberFormat="1" applyFont="1"/>
    <xf numFmtId="0" fontId="0" fillId="0" borderId="0" xfId="0"/>
    <xf numFmtId="0" fontId="0" fillId="0" borderId="0" xfId="0"/>
    <xf numFmtId="0" fontId="0" fillId="0" borderId="0" xfId="0" applyNumberFormat="1" applyBorder="1" applyAlignment="1">
      <alignment horizontal="left" vertical="center" wrapText="1" indent="1"/>
    </xf>
    <xf numFmtId="0" fontId="0" fillId="0" borderId="0" xfId="0"/>
    <xf numFmtId="0" fontId="0" fillId="0" borderId="0" xfId="0"/>
    <xf numFmtId="0" fontId="0" fillId="0" borderId="0" xfId="0"/>
    <xf numFmtId="0" fontId="0" fillId="0" borderId="0" xfId="0" applyBorder="1" applyAlignment="1">
      <alignment horizontal="left" vertical="center" indent="1"/>
    </xf>
    <xf numFmtId="165" fontId="0" fillId="0" borderId="0" xfId="0" applyNumberFormat="1" applyBorder="1" applyAlignment="1">
      <alignment horizontal="right" vertical="center" indent="1"/>
    </xf>
    <xf numFmtId="0" fontId="0" fillId="3" borderId="4" xfId="0" applyFill="1" applyBorder="1" applyAlignment="1">
      <alignment horizontal="left" vertical="center" indent="1"/>
    </xf>
    <xf numFmtId="0" fontId="0" fillId="0" borderId="0" xfId="0"/>
    <xf numFmtId="0" fontId="0" fillId="0" borderId="0" xfId="0"/>
    <xf numFmtId="0" fontId="0" fillId="0" borderId="0" xfId="0"/>
    <xf numFmtId="0" fontId="0" fillId="0" borderId="0" xfId="0"/>
    <xf numFmtId="0" fontId="0" fillId="2" borderId="4" xfId="0" applyFill="1" applyBorder="1" applyAlignment="1">
      <alignment horizontal="left" vertical="center" indent="1"/>
    </xf>
    <xf numFmtId="0" fontId="0" fillId="0" borderId="0" xfId="0"/>
    <xf numFmtId="0" fontId="0" fillId="0" borderId="0" xfId="0"/>
    <xf numFmtId="0" fontId="0" fillId="0" borderId="0" xfId="0"/>
    <xf numFmtId="0" fontId="0" fillId="0" borderId="0" xfId="0"/>
    <xf numFmtId="0" fontId="0" fillId="0" borderId="0" xfId="0"/>
    <xf numFmtId="166" fontId="0" fillId="0" borderId="4" xfId="0" applyNumberFormat="1" applyBorder="1" applyAlignment="1">
      <alignment horizontal="left" vertical="center" indent="1"/>
    </xf>
    <xf numFmtId="167" fontId="0" fillId="0" borderId="4" xfId="0" applyNumberFormat="1" applyBorder="1" applyAlignment="1">
      <alignment horizontal="left" vertical="center" indent="1"/>
    </xf>
    <xf numFmtId="0" fontId="0" fillId="0" borderId="0" xfId="0"/>
    <xf numFmtId="0" fontId="0" fillId="0" borderId="14" xfId="0" applyFill="1" applyBorder="1" applyAlignment="1">
      <alignment horizontal="left" vertical="center" indent="1"/>
    </xf>
    <xf numFmtId="0" fontId="0" fillId="0" borderId="0" xfId="0"/>
    <xf numFmtId="0" fontId="0" fillId="0" borderId="0" xfId="0"/>
    <xf numFmtId="0" fontId="0" fillId="0" borderId="0" xfId="0"/>
    <xf numFmtId="0" fontId="2" fillId="2" borderId="4" xfId="0" applyFont="1" applyFill="1" applyBorder="1" applyAlignment="1">
      <alignment horizontal="left" vertical="center" indent="1"/>
    </xf>
    <xf numFmtId="0" fontId="0" fillId="0" borderId="0" xfId="0"/>
    <xf numFmtId="2" fontId="0" fillId="0" borderId="4" xfId="0" applyNumberFormat="1" applyBorder="1" applyAlignment="1">
      <alignment horizontal="right" vertical="center" indent="1"/>
    </xf>
    <xf numFmtId="0" fontId="1" fillId="2" borderId="4" xfId="0" applyFont="1" applyFill="1" applyBorder="1" applyAlignment="1">
      <alignment horizontal="left" vertical="center" indent="1"/>
    </xf>
    <xf numFmtId="0" fontId="0" fillId="0" borderId="0" xfId="0"/>
    <xf numFmtId="0" fontId="8" fillId="5" borderId="4" xfId="0" applyFont="1" applyFill="1" applyBorder="1" applyAlignment="1">
      <alignment horizontal="center" vertical="center" wrapText="1"/>
    </xf>
    <xf numFmtId="0" fontId="0" fillId="0" borderId="4" xfId="0" applyBorder="1" applyAlignment="1">
      <alignment horizontal="left" vertical="center" indent="2"/>
    </xf>
    <xf numFmtId="0" fontId="0" fillId="0" borderId="0" xfId="0" applyAlignment="1">
      <alignment vertical="center"/>
    </xf>
    <xf numFmtId="0" fontId="4" fillId="0" borderId="0" xfId="1" applyAlignment="1" applyProtection="1">
      <alignment vertical="center"/>
    </xf>
    <xf numFmtId="0" fontId="4" fillId="0" borderId="0" xfId="1" applyAlignment="1" applyProtection="1"/>
    <xf numFmtId="0" fontId="9" fillId="0" borderId="0" xfId="0" applyFont="1"/>
    <xf numFmtId="0" fontId="10" fillId="0" borderId="0" xfId="0" applyFont="1" applyAlignment="1">
      <alignment horizontal="center" vertical="center"/>
    </xf>
    <xf numFmtId="0" fontId="0" fillId="0" borderId="7" xfId="0" applyBorder="1" applyAlignment="1">
      <alignment horizontal="left" vertical="center" wrapText="1" indent="1"/>
    </xf>
    <xf numFmtId="0" fontId="0" fillId="0" borderId="21" xfId="0" applyBorder="1" applyAlignment="1">
      <alignment horizontal="left" vertical="center" indent="1"/>
    </xf>
    <xf numFmtId="0" fontId="0" fillId="0" borderId="23" xfId="0" applyBorder="1" applyAlignment="1">
      <alignment horizontal="left" vertical="center" wrapText="1" indent="1"/>
    </xf>
    <xf numFmtId="0" fontId="0" fillId="0" borderId="22" xfId="0" applyBorder="1" applyAlignment="1">
      <alignment horizontal="left" vertical="center" wrapText="1" inden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0" fillId="0" borderId="0" xfId="0" applyBorder="1" applyAlignment="1">
      <alignment horizontal="justify" vertical="center" wrapText="1"/>
    </xf>
    <xf numFmtId="0" fontId="7" fillId="4" borderId="20" xfId="0" applyFont="1" applyFill="1" applyBorder="1" applyAlignment="1">
      <alignment horizontal="center" vertical="center" wrapText="1"/>
    </xf>
    <xf numFmtId="0" fontId="0" fillId="0" borderId="20" xfId="0" applyBorder="1" applyAlignment="1">
      <alignment wrapText="1"/>
    </xf>
    <xf numFmtId="0" fontId="0" fillId="0" borderId="1" xfId="1" applyFont="1" applyBorder="1" applyAlignment="1" applyProtection="1">
      <alignment horizontal="center" vertical="center"/>
    </xf>
    <xf numFmtId="0" fontId="3" fillId="0" borderId="2" xfId="0" applyFont="1" applyBorder="1" applyAlignment="1"/>
    <xf numFmtId="0" fontId="3" fillId="0" borderId="3" xfId="0" applyFont="1" applyBorder="1" applyAlignment="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2" xfId="0" applyBorder="1" applyAlignment="1"/>
    <xf numFmtId="0" fontId="0" fillId="0" borderId="3" xfId="0" applyBorder="1" applyAlignment="1"/>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3" xfId="0" applyFont="1" applyBorder="1" applyAlignment="1">
      <alignment horizontal="center" vertical="center"/>
    </xf>
    <xf numFmtId="0" fontId="0" fillId="0" borderId="2" xfId="1" applyFont="1" applyBorder="1" applyAlignment="1" applyProtection="1">
      <alignment horizontal="center" vertical="center"/>
    </xf>
    <xf numFmtId="0" fontId="0" fillId="0" borderId="3" xfId="1" applyFont="1" applyBorder="1" applyAlignment="1" applyProtection="1">
      <alignment horizontal="center" vertical="center"/>
    </xf>
  </cellXfs>
  <cellStyles count="3">
    <cellStyle name="Hyperlink" xfId="1" builtinId="8"/>
    <cellStyle name="Normal" xfId="0" builtinId="0"/>
    <cellStyle name="Percent" xfId="2" builtinId="5"/>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hartsheet" Target="chartsheets/sheet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3.xml"/><Relationship Id="rId30" Type="http://schemas.openxmlformats.org/officeDocument/2006/relationships/chartsheet" Target="chartsheets/sheet6.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Pelningumo rodikliai</a:t>
            </a:r>
            <a:r>
              <a:rPr lang="lt-LT" sz="1800" b="1" i="0" u="none" strike="noStrike" baseline="0"/>
              <a:t> </a:t>
            </a:r>
            <a:endParaRPr lang="lt-LT"/>
          </a:p>
        </c:rich>
      </c:tx>
      <c:layout>
        <c:manualLayout>
          <c:xMode val="edge"/>
          <c:yMode val="edge"/>
          <c:x val="2.1361525502107671E-2"/>
          <c:y val="4.0533176136333823E-2"/>
        </c:manualLayout>
      </c:layout>
    </c:title>
    <c:plotArea>
      <c:layout>
        <c:manualLayout>
          <c:layoutTarget val="inner"/>
          <c:xMode val="edge"/>
          <c:yMode val="edge"/>
          <c:x val="0.20495028907696813"/>
          <c:y val="2.2501107884580315E-2"/>
          <c:w val="0.78183231905558204"/>
          <c:h val="0.82869654845880936"/>
        </c:manualLayout>
      </c:layout>
      <c:lineChart>
        <c:grouping val="standard"/>
        <c:ser>
          <c:idx val="1"/>
          <c:order val="0"/>
          <c:tx>
            <c:strRef>
              <c:f>'C'!$M$11</c:f>
              <c:strCache>
                <c:ptCount val="1"/>
                <c:pt idx="0">
                  <c:v>Bendrasis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'C'!$N$11:$R$11</c:f>
              <c:numCache>
                <c:formatCode>0.000</c:formatCode>
                <c:ptCount val="5"/>
                <c:pt idx="0">
                  <c:v>0.31266713581984518</c:v>
                </c:pt>
                <c:pt idx="1">
                  <c:v>0.31266713581984518</c:v>
                </c:pt>
                <c:pt idx="2">
                  <c:v>0.31266713581984518</c:v>
                </c:pt>
                <c:pt idx="3">
                  <c:v>0.31266713581984518</c:v>
                </c:pt>
                <c:pt idx="4">
                  <c:v>0.33751480939438289</c:v>
                </c:pt>
              </c:numCache>
            </c:numRef>
          </c:val>
        </c:ser>
        <c:ser>
          <c:idx val="2"/>
          <c:order val="1"/>
          <c:tx>
            <c:strRef>
              <c:f>'C'!$M$12</c:f>
              <c:strCache>
                <c:ptCount val="1"/>
                <c:pt idx="0">
                  <c:v>EBITDA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'C'!$N$12:$R$12</c:f>
              <c:numCache>
                <c:formatCode>0.000</c:formatCode>
                <c:ptCount val="5"/>
                <c:pt idx="0">
                  <c:v>6.9598874032371569E-2</c:v>
                </c:pt>
                <c:pt idx="1">
                  <c:v>6.9598874032371569E-2</c:v>
                </c:pt>
                <c:pt idx="2">
                  <c:v>6.9598874032371569E-2</c:v>
                </c:pt>
                <c:pt idx="3">
                  <c:v>6.9598874032371569E-2</c:v>
                </c:pt>
                <c:pt idx="4">
                  <c:v>0.11018189420865565</c:v>
                </c:pt>
              </c:numCache>
            </c:numRef>
          </c:val>
        </c:ser>
        <c:ser>
          <c:idx val="3"/>
          <c:order val="2"/>
          <c:tx>
            <c:strRef>
              <c:f>'C'!$M$13</c:f>
              <c:strCache>
                <c:ptCount val="1"/>
                <c:pt idx="0">
                  <c:v>EBIT pelningumas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'C'!$N$13:$R$13</c:f>
              <c:numCache>
                <c:formatCode>0.000</c:formatCode>
                <c:ptCount val="5"/>
                <c:pt idx="0">
                  <c:v>2.2378606615059818E-2</c:v>
                </c:pt>
                <c:pt idx="1">
                  <c:v>2.2378606615059818E-2</c:v>
                </c:pt>
                <c:pt idx="2">
                  <c:v>2.2378606615059818E-2</c:v>
                </c:pt>
                <c:pt idx="3">
                  <c:v>2.2378606615059818E-2</c:v>
                </c:pt>
                <c:pt idx="4">
                  <c:v>7.3106139800682979E-2</c:v>
                </c:pt>
              </c:numCache>
            </c:numRef>
          </c:val>
        </c:ser>
        <c:marker val="1"/>
        <c:axId val="147762176"/>
        <c:axId val="156054656"/>
      </c:lineChart>
      <c:catAx>
        <c:axId val="147762176"/>
        <c:scaling>
          <c:orientation val="minMax"/>
        </c:scaling>
        <c:axPos val="b"/>
        <c:numFmt formatCode="General" sourceLinked="1"/>
        <c:tickLblPos val="nextTo"/>
        <c:crossAx val="156054656"/>
        <c:crosses val="autoZero"/>
        <c:auto val="1"/>
        <c:lblAlgn val="ctr"/>
        <c:lblOffset val="100"/>
      </c:catAx>
      <c:valAx>
        <c:axId val="156054656"/>
        <c:scaling>
          <c:orientation val="minMax"/>
        </c:scaling>
        <c:axPos val="l"/>
        <c:majorGridlines/>
        <c:numFmt formatCode="0.000" sourceLinked="1"/>
        <c:tickLblPos val="nextTo"/>
        <c:crossAx val="147762176"/>
        <c:crosses val="autoZero"/>
        <c:crossBetween val="between"/>
      </c:valAx>
      <c:dTable>
        <c:showHorzBorder val="1"/>
        <c:showVertBorder val="1"/>
        <c:showOutline val="1"/>
        <c:showKeys val="1"/>
      </c:dTable>
    </c:plotArea>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Apyvartumo rodikliai</a:t>
            </a:r>
            <a:r>
              <a:rPr lang="lt-LT" sz="1800" b="1" i="0" u="none" strike="noStrike" baseline="0"/>
              <a:t> </a:t>
            </a:r>
            <a:endParaRPr lang="lt-LT"/>
          </a:p>
        </c:rich>
      </c:tx>
      <c:layout>
        <c:manualLayout>
          <c:xMode val="edge"/>
          <c:yMode val="edge"/>
          <c:x val="1.2549930923805498E-2"/>
          <c:y val="5.2693176851252424E-2"/>
        </c:manualLayout>
      </c:layout>
      <c:overlay val="1"/>
    </c:title>
    <c:plotArea>
      <c:layout/>
      <c:lineChart>
        <c:grouping val="standard"/>
        <c:ser>
          <c:idx val="2"/>
          <c:order val="0"/>
          <c:tx>
            <c:strRef>
              <c:f>'C'!$M$38</c:f>
              <c:strCache>
                <c:ptCount val="1"/>
                <c:pt idx="0">
                  <c:v>Turto apyvartumas</c:v>
                </c:pt>
              </c:strCache>
            </c:strRef>
          </c:tx>
          <c:marker>
            <c:symbol val="none"/>
          </c:marker>
          <c:cat>
            <c:numRef>
              <c:f>'C'!$N$37:$R$37</c:f>
              <c:numCache>
                <c:formatCode>General</c:formatCode>
                <c:ptCount val="5"/>
                <c:pt idx="0">
                  <c:v>2012</c:v>
                </c:pt>
                <c:pt idx="1">
                  <c:v>2013</c:v>
                </c:pt>
                <c:pt idx="2">
                  <c:v>2014</c:v>
                </c:pt>
                <c:pt idx="3">
                  <c:v>2015</c:v>
                </c:pt>
                <c:pt idx="4">
                  <c:v>2016</c:v>
                </c:pt>
              </c:numCache>
            </c:numRef>
          </c:cat>
          <c:val>
            <c:numRef>
              <c:f>'C'!$N$38:$R$38</c:f>
              <c:numCache>
                <c:formatCode>0.000</c:formatCode>
                <c:ptCount val="5"/>
                <c:pt idx="0">
                  <c:v>1.5900190220431911</c:v>
                </c:pt>
                <c:pt idx="1">
                  <c:v>1.5900190220431911</c:v>
                </c:pt>
                <c:pt idx="2">
                  <c:v>1.5900190220431911</c:v>
                </c:pt>
                <c:pt idx="3">
                  <c:v>1.5900190220431911</c:v>
                </c:pt>
                <c:pt idx="4">
                  <c:v>1.5799383395727813</c:v>
                </c:pt>
              </c:numCache>
            </c:numRef>
          </c:val>
        </c:ser>
        <c:ser>
          <c:idx val="3"/>
          <c:order val="1"/>
          <c:tx>
            <c:strRef>
              <c:f>'C'!$M$39</c:f>
              <c:strCache>
                <c:ptCount val="1"/>
                <c:pt idx="0">
                  <c:v>Ilgalaikio turto apyvartumas</c:v>
                </c:pt>
              </c:strCache>
            </c:strRef>
          </c:tx>
          <c:marker>
            <c:symbol val="none"/>
          </c:marker>
          <c:cat>
            <c:numRef>
              <c:f>'C'!$N$37:$R$37</c:f>
              <c:numCache>
                <c:formatCode>General</c:formatCode>
                <c:ptCount val="5"/>
                <c:pt idx="0">
                  <c:v>2012</c:v>
                </c:pt>
                <c:pt idx="1">
                  <c:v>2013</c:v>
                </c:pt>
                <c:pt idx="2">
                  <c:v>2014</c:v>
                </c:pt>
                <c:pt idx="3">
                  <c:v>2015</c:v>
                </c:pt>
                <c:pt idx="4">
                  <c:v>2016</c:v>
                </c:pt>
              </c:numCache>
            </c:numRef>
          </c:cat>
          <c:val>
            <c:numRef>
              <c:f>'C'!$N$39:$R$39</c:f>
              <c:numCache>
                <c:formatCode>0.000</c:formatCode>
                <c:ptCount val="5"/>
                <c:pt idx="0">
                  <c:v>3.8814531548757172</c:v>
                </c:pt>
                <c:pt idx="1">
                  <c:v>3.8814531548757172</c:v>
                </c:pt>
                <c:pt idx="2">
                  <c:v>3.8814531548757172</c:v>
                </c:pt>
                <c:pt idx="3">
                  <c:v>3.8814531548757172</c:v>
                </c:pt>
                <c:pt idx="4">
                  <c:v>4.6167953667953672</c:v>
                </c:pt>
              </c:numCache>
            </c:numRef>
          </c:val>
        </c:ser>
        <c:ser>
          <c:idx val="0"/>
          <c:order val="2"/>
          <c:tx>
            <c:strRef>
              <c:f>'C'!$M$40</c:f>
              <c:strCache>
                <c:ptCount val="1"/>
                <c:pt idx="0">
                  <c:v>Trumpalaikio turto apyvartumas</c:v>
                </c:pt>
              </c:strCache>
            </c:strRef>
          </c:tx>
          <c:marker>
            <c:symbol val="none"/>
          </c:marker>
          <c:cat>
            <c:numRef>
              <c:f>'C'!$N$37:$R$37</c:f>
              <c:numCache>
                <c:formatCode>General</c:formatCode>
                <c:ptCount val="5"/>
                <c:pt idx="0">
                  <c:v>2012</c:v>
                </c:pt>
                <c:pt idx="1">
                  <c:v>2013</c:v>
                </c:pt>
                <c:pt idx="2">
                  <c:v>2014</c:v>
                </c:pt>
                <c:pt idx="3">
                  <c:v>2015</c:v>
                </c:pt>
                <c:pt idx="4">
                  <c:v>2016</c:v>
                </c:pt>
              </c:numCache>
            </c:numRef>
          </c:cat>
          <c:val>
            <c:numRef>
              <c:f>'C'!$N$40:$R$40</c:f>
              <c:numCache>
                <c:formatCode>0.000</c:formatCode>
                <c:ptCount val="5"/>
                <c:pt idx="0">
                  <c:v>2.6933282789992417</c:v>
                </c:pt>
                <c:pt idx="1">
                  <c:v>2.6933282789992417</c:v>
                </c:pt>
                <c:pt idx="2">
                  <c:v>2.6933282789992417</c:v>
                </c:pt>
                <c:pt idx="3">
                  <c:v>2.6933282789992417</c:v>
                </c:pt>
                <c:pt idx="4">
                  <c:v>2.4019082691663876</c:v>
                </c:pt>
              </c:numCache>
            </c:numRef>
          </c:val>
        </c:ser>
        <c:marker val="1"/>
        <c:axId val="147876096"/>
        <c:axId val="147877888"/>
      </c:lineChart>
      <c:catAx>
        <c:axId val="147876096"/>
        <c:scaling>
          <c:orientation val="minMax"/>
        </c:scaling>
        <c:axPos val="b"/>
        <c:numFmt formatCode="General" sourceLinked="1"/>
        <c:tickLblPos val="nextTo"/>
        <c:crossAx val="147877888"/>
        <c:crosses val="autoZero"/>
        <c:auto val="1"/>
        <c:lblAlgn val="ctr"/>
        <c:lblOffset val="100"/>
      </c:catAx>
      <c:valAx>
        <c:axId val="147877888"/>
        <c:scaling>
          <c:orientation val="minMax"/>
        </c:scaling>
        <c:axPos val="l"/>
        <c:majorGridlines/>
        <c:numFmt formatCode="0.000" sourceLinked="1"/>
        <c:tickLblPos val="nextTo"/>
        <c:crossAx val="147876096"/>
        <c:crosses val="autoZero"/>
        <c:crossBetween val="between"/>
      </c:valAx>
      <c:dTable>
        <c:showHorzBorder val="1"/>
        <c:showVertBorder val="1"/>
        <c:showOutline val="1"/>
        <c:showKeys val="1"/>
      </c:dTable>
    </c:plotArea>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Mokumo - likvidumo rodikliai</a:t>
            </a:r>
            <a:r>
              <a:rPr lang="lt-LT" sz="1800" b="1" i="0" u="none" strike="noStrike" baseline="0"/>
              <a:t> </a:t>
            </a:r>
            <a:endParaRPr lang="lt-LT"/>
          </a:p>
        </c:rich>
      </c:tx>
      <c:layout>
        <c:manualLayout>
          <c:xMode val="edge"/>
          <c:yMode val="edge"/>
          <c:x val="1.4018530020189199E-2"/>
          <c:y val="5.2693176851252424E-2"/>
        </c:manualLayout>
      </c:layout>
      <c:overlay val="1"/>
    </c:title>
    <c:plotArea>
      <c:layout/>
      <c:lineChart>
        <c:grouping val="standard"/>
        <c:ser>
          <c:idx val="2"/>
          <c:order val="0"/>
          <c:tx>
            <c:strRef>
              <c:f>'C'!$M$59</c:f>
              <c:strCache>
                <c:ptCount val="1"/>
                <c:pt idx="0">
                  <c:v>Skolų (trumpalaikių finansinių) grąžinimo</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'C'!$N$59:$R$59</c:f>
              <c:numCache>
                <c:formatCode>0.000</c:formatCode>
                <c:ptCount val="5"/>
                <c:pt idx="0">
                  <c:v>0.86885245901639341</c:v>
                </c:pt>
                <c:pt idx="1">
                  <c:v>0.86885245901639341</c:v>
                </c:pt>
                <c:pt idx="2">
                  <c:v>0.86885245901639341</c:v>
                </c:pt>
                <c:pt idx="3">
                  <c:v>0.86885245901639341</c:v>
                </c:pt>
                <c:pt idx="4">
                  <c:v>2.5773955773955772</c:v>
                </c:pt>
              </c:numCache>
            </c:numRef>
          </c:val>
        </c:ser>
        <c:ser>
          <c:idx val="3"/>
          <c:order val="1"/>
          <c:tx>
            <c:strRef>
              <c:f>'C'!$M$60</c:f>
              <c:strCache>
                <c:ptCount val="1"/>
                <c:pt idx="0">
                  <c:v>Grynosios finansinės skolos santykis su EBITDA</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'C'!$N$60:$R$60</c:f>
              <c:numCache>
                <c:formatCode>0.000</c:formatCode>
                <c:ptCount val="5"/>
                <c:pt idx="0">
                  <c:v>0.8665318503538928</c:v>
                </c:pt>
                <c:pt idx="1">
                  <c:v>0.8665318503538928</c:v>
                </c:pt>
                <c:pt idx="2">
                  <c:v>0.8665318503538928</c:v>
                </c:pt>
                <c:pt idx="3">
                  <c:v>0.8665318503538928</c:v>
                </c:pt>
                <c:pt idx="4">
                  <c:v>0.11448450347881088</c:v>
                </c:pt>
              </c:numCache>
            </c:numRef>
          </c:val>
        </c:ser>
        <c:ser>
          <c:idx val="0"/>
          <c:order val="2"/>
          <c:tx>
            <c:strRef>
              <c:f>'C'!$M$61</c:f>
              <c:strCache>
                <c:ptCount val="1"/>
                <c:pt idx="0">
                  <c:v>Įsiskolinimo</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'C'!$N$61:$R$61</c:f>
              <c:numCache>
                <c:formatCode>0.000</c:formatCode>
                <c:ptCount val="5"/>
                <c:pt idx="0">
                  <c:v>0.36332102495244489</c:v>
                </c:pt>
                <c:pt idx="1">
                  <c:v>0.36332102495244489</c:v>
                </c:pt>
                <c:pt idx="2">
                  <c:v>0.36332102495244489</c:v>
                </c:pt>
                <c:pt idx="3">
                  <c:v>0.36332102495244489</c:v>
                </c:pt>
                <c:pt idx="4">
                  <c:v>0.3459590398590619</c:v>
                </c:pt>
              </c:numCache>
            </c:numRef>
          </c:val>
        </c:ser>
        <c:marker val="1"/>
        <c:axId val="147896960"/>
        <c:axId val="147898752"/>
      </c:lineChart>
      <c:catAx>
        <c:axId val="147896960"/>
        <c:scaling>
          <c:orientation val="minMax"/>
        </c:scaling>
        <c:axPos val="b"/>
        <c:numFmt formatCode="General" sourceLinked="1"/>
        <c:tickLblPos val="nextTo"/>
        <c:crossAx val="147898752"/>
        <c:crosses val="autoZero"/>
        <c:auto val="1"/>
        <c:lblAlgn val="ctr"/>
        <c:lblOffset val="100"/>
      </c:catAx>
      <c:valAx>
        <c:axId val="147898752"/>
        <c:scaling>
          <c:orientation val="minMax"/>
        </c:scaling>
        <c:axPos val="l"/>
        <c:majorGridlines/>
        <c:numFmt formatCode="0.000" sourceLinked="1"/>
        <c:tickLblPos val="nextTo"/>
        <c:crossAx val="147896960"/>
        <c:crosses val="autoZero"/>
        <c:crossBetween val="between"/>
      </c:valAx>
      <c:dTable>
        <c:showHorzBorder val="1"/>
        <c:showVertBorder val="1"/>
        <c:showOutline val="1"/>
        <c:showKeys val="1"/>
      </c:dTable>
    </c:plotArea>
    <c:plotVisOnly val="1"/>
  </c:chart>
</c:chartSpace>
</file>

<file path=xl/charts/chart4.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Finansinio stabilumo - sverto rodikliai </a:t>
            </a:r>
            <a:endParaRPr lang="lt-LT"/>
          </a:p>
        </c:rich>
      </c:tx>
      <c:layout>
        <c:manualLayout>
          <c:xMode val="edge"/>
          <c:yMode val="edge"/>
          <c:x val="1.1081331827421811E-2"/>
          <c:y val="4.2559842922153465E-2"/>
        </c:manualLayout>
      </c:layout>
      <c:overlay val="1"/>
    </c:title>
    <c:plotArea>
      <c:layout/>
      <c:lineChart>
        <c:grouping val="standard"/>
        <c:ser>
          <c:idx val="3"/>
          <c:order val="0"/>
          <c:tx>
            <c:strRef>
              <c:f>'C'!$M$76</c:f>
              <c:strCache>
                <c:ptCount val="1"/>
                <c:pt idx="0">
                  <c:v>"Auksinė" finansavimo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'C'!$N$76:$R$76</c:f>
              <c:numCache>
                <c:formatCode>0.000</c:formatCode>
                <c:ptCount val="5"/>
                <c:pt idx="0">
                  <c:v>0.56115879828326176</c:v>
                </c:pt>
                <c:pt idx="1">
                  <c:v>0.56115879828326176</c:v>
                </c:pt>
                <c:pt idx="2">
                  <c:v>0.56115879828326176</c:v>
                </c:pt>
                <c:pt idx="3">
                  <c:v>0.56115879828326176</c:v>
                </c:pt>
                <c:pt idx="4">
                  <c:v>0.4991969161580469</c:v>
                </c:pt>
              </c:numCache>
            </c:numRef>
          </c:val>
        </c:ser>
        <c:ser>
          <c:idx val="0"/>
          <c:order val="1"/>
          <c:tx>
            <c:strRef>
              <c:f>'C'!$M$77</c:f>
              <c:strCache>
                <c:ptCount val="1"/>
                <c:pt idx="0">
                  <c:v>"Auksinė" turto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'C'!$N$77:$R$77</c:f>
              <c:numCache>
                <c:formatCode>0.000</c:formatCode>
                <c:ptCount val="5"/>
                <c:pt idx="0">
                  <c:v>1.5542201584266593</c:v>
                </c:pt>
                <c:pt idx="1">
                  <c:v>1.5542201584266593</c:v>
                </c:pt>
                <c:pt idx="2">
                  <c:v>1.5542201584266593</c:v>
                </c:pt>
                <c:pt idx="3">
                  <c:v>1.5542201584266593</c:v>
                </c:pt>
                <c:pt idx="4">
                  <c:v>1.9111969111969112</c:v>
                </c:pt>
              </c:numCache>
            </c:numRef>
          </c:val>
        </c:ser>
        <c:ser>
          <c:idx val="1"/>
          <c:order val="2"/>
          <c:tx>
            <c:strRef>
              <c:f>'C'!$M$78</c:f>
              <c:strCache>
                <c:ptCount val="1"/>
                <c:pt idx="0">
                  <c:v>"Auksinė" rizikos taisyklė</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'C'!$N$78:$R$78</c:f>
              <c:numCache>
                <c:formatCode>0.000</c:formatCode>
                <c:ptCount val="5"/>
                <c:pt idx="0">
                  <c:v>1.7523868186017864</c:v>
                </c:pt>
                <c:pt idx="1">
                  <c:v>1.7523868186017864</c:v>
                </c:pt>
                <c:pt idx="2">
                  <c:v>1.7523868186017864</c:v>
                </c:pt>
                <c:pt idx="3">
                  <c:v>1.7523868186017864</c:v>
                </c:pt>
                <c:pt idx="4">
                  <c:v>1.8905155951623169</c:v>
                </c:pt>
              </c:numCache>
            </c:numRef>
          </c:val>
        </c:ser>
        <c:marker val="1"/>
        <c:axId val="148012032"/>
        <c:axId val="148022016"/>
      </c:lineChart>
      <c:catAx>
        <c:axId val="148012032"/>
        <c:scaling>
          <c:orientation val="minMax"/>
        </c:scaling>
        <c:axPos val="b"/>
        <c:numFmt formatCode="General" sourceLinked="1"/>
        <c:tickLblPos val="nextTo"/>
        <c:crossAx val="148022016"/>
        <c:crosses val="autoZero"/>
        <c:auto val="1"/>
        <c:lblAlgn val="ctr"/>
        <c:lblOffset val="100"/>
      </c:catAx>
      <c:valAx>
        <c:axId val="148022016"/>
        <c:scaling>
          <c:orientation val="minMax"/>
        </c:scaling>
        <c:axPos val="l"/>
        <c:majorGridlines/>
        <c:numFmt formatCode="0.000" sourceLinked="1"/>
        <c:tickLblPos val="nextTo"/>
        <c:crossAx val="148012032"/>
        <c:crosses val="autoZero"/>
        <c:crossBetween val="between"/>
      </c:valAx>
      <c:dTable>
        <c:showHorzBorder val="1"/>
        <c:showVertBorder val="1"/>
        <c:showOutline val="1"/>
        <c:showKeys val="1"/>
      </c:dTable>
    </c:plotArea>
    <c:plotVisOnly val="1"/>
  </c:chart>
</c:chartSpace>
</file>

<file path=xl/charts/chart5.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Vertės rodikliai </a:t>
            </a:r>
            <a:endParaRPr lang="lt-LT"/>
          </a:p>
        </c:rich>
      </c:tx>
      <c:layout>
        <c:manualLayout>
          <c:xMode val="edge"/>
          <c:yMode val="edge"/>
          <c:x val="1.9892926405723984E-2"/>
          <c:y val="4.4586509707973294E-2"/>
        </c:manualLayout>
      </c:layout>
      <c:overlay val="1"/>
    </c:title>
    <c:plotArea>
      <c:layout/>
      <c:lineChart>
        <c:grouping val="standard"/>
        <c:ser>
          <c:idx val="0"/>
          <c:order val="0"/>
          <c:tx>
            <c:strRef>
              <c:f>'C'!$M$105</c:f>
              <c:strCache>
                <c:ptCount val="1"/>
                <c:pt idx="0">
                  <c:v>Vienos akcijos pelnas EPS (Grynasis pelnas vienai akcijai)</c:v>
                </c:pt>
              </c:strCache>
            </c:strRef>
          </c:tx>
          <c:marker>
            <c:symbol val="none"/>
          </c:marker>
          <c:cat>
            <c:numRef>
              <c:f>'C'!$N$104:$R$104</c:f>
              <c:numCache>
                <c:formatCode>General</c:formatCode>
                <c:ptCount val="5"/>
                <c:pt idx="0">
                  <c:v>2012</c:v>
                </c:pt>
                <c:pt idx="1">
                  <c:v>2013</c:v>
                </c:pt>
                <c:pt idx="2">
                  <c:v>2014</c:v>
                </c:pt>
                <c:pt idx="3">
                  <c:v>2015</c:v>
                </c:pt>
                <c:pt idx="4">
                  <c:v>2016</c:v>
                </c:pt>
              </c:numCache>
            </c:numRef>
          </c:cat>
          <c:val>
            <c:numRef>
              <c:f>'C'!$N$105:$R$105</c:f>
              <c:numCache>
                <c:formatCode>0.000</c:formatCode>
                <c:ptCount val="5"/>
                <c:pt idx="0">
                  <c:v>0.28425655976676384</c:v>
                </c:pt>
                <c:pt idx="1">
                  <c:v>0.28425655976676384</c:v>
                </c:pt>
                <c:pt idx="2">
                  <c:v>0.28425655976676384</c:v>
                </c:pt>
                <c:pt idx="3">
                  <c:v>0.28425655976676384</c:v>
                </c:pt>
                <c:pt idx="4">
                  <c:v>1.2638483965014577</c:v>
                </c:pt>
              </c:numCache>
            </c:numRef>
          </c:val>
        </c:ser>
        <c:ser>
          <c:idx val="1"/>
          <c:order val="1"/>
          <c:tx>
            <c:strRef>
              <c:f>'C'!$M$106</c:f>
              <c:strCache>
                <c:ptCount val="1"/>
                <c:pt idx="0">
                  <c:v>EBIT pelnas 1-ai akcijai</c:v>
                </c:pt>
              </c:strCache>
            </c:strRef>
          </c:tx>
          <c:marker>
            <c:symbol val="none"/>
          </c:marker>
          <c:cat>
            <c:numRef>
              <c:f>'C'!$N$104:$R$104</c:f>
              <c:numCache>
                <c:formatCode>General</c:formatCode>
                <c:ptCount val="5"/>
                <c:pt idx="0">
                  <c:v>2012</c:v>
                </c:pt>
                <c:pt idx="1">
                  <c:v>2013</c:v>
                </c:pt>
                <c:pt idx="2">
                  <c:v>2014</c:v>
                </c:pt>
                <c:pt idx="3">
                  <c:v>2015</c:v>
                </c:pt>
                <c:pt idx="4">
                  <c:v>2016</c:v>
                </c:pt>
              </c:numCache>
            </c:numRef>
          </c:cat>
          <c:val>
            <c:numRef>
              <c:f>'C'!$N$106:$R$106</c:f>
              <c:numCache>
                <c:formatCode>0.000</c:formatCode>
                <c:ptCount val="5"/>
                <c:pt idx="0">
                  <c:v>0.46355685131195334</c:v>
                </c:pt>
                <c:pt idx="1">
                  <c:v>0.46355685131195334</c:v>
                </c:pt>
                <c:pt idx="2">
                  <c:v>0.46355685131195334</c:v>
                </c:pt>
                <c:pt idx="3">
                  <c:v>0.46355685131195334</c:v>
                </c:pt>
                <c:pt idx="4">
                  <c:v>1.5291545189504374</c:v>
                </c:pt>
              </c:numCache>
            </c:numRef>
          </c:val>
        </c:ser>
        <c:ser>
          <c:idx val="2"/>
          <c:order val="2"/>
          <c:tx>
            <c:strRef>
              <c:f>'C'!$M$107</c:f>
              <c:strCache>
                <c:ptCount val="1"/>
                <c:pt idx="0">
                  <c:v>Akcijos kainos ir pelno santykis (P/E)</c:v>
                </c:pt>
              </c:strCache>
            </c:strRef>
          </c:tx>
          <c:marker>
            <c:symbol val="none"/>
          </c:marker>
          <c:cat>
            <c:numRef>
              <c:f>'C'!$N$104:$R$104</c:f>
              <c:numCache>
                <c:formatCode>General</c:formatCode>
                <c:ptCount val="5"/>
                <c:pt idx="0">
                  <c:v>2012</c:v>
                </c:pt>
                <c:pt idx="1">
                  <c:v>2013</c:v>
                </c:pt>
                <c:pt idx="2">
                  <c:v>2014</c:v>
                </c:pt>
                <c:pt idx="3">
                  <c:v>2015</c:v>
                </c:pt>
                <c:pt idx="4">
                  <c:v>2016</c:v>
                </c:pt>
              </c:numCache>
            </c:numRef>
          </c:cat>
          <c:val>
            <c:numRef>
              <c:f>'C'!$N$107:$R$107</c:f>
              <c:numCache>
                <c:formatCode>0.000</c:formatCode>
                <c:ptCount val="5"/>
                <c:pt idx="0">
                  <c:v>5.2769230769230768</c:v>
                </c:pt>
                <c:pt idx="1">
                  <c:v>5.2769230769230768</c:v>
                </c:pt>
                <c:pt idx="2">
                  <c:v>5.2769230769230768</c:v>
                </c:pt>
                <c:pt idx="3">
                  <c:v>5.2769230769230768</c:v>
                </c:pt>
                <c:pt idx="4">
                  <c:v>1.1868512110726643</c:v>
                </c:pt>
              </c:numCache>
            </c:numRef>
          </c:val>
        </c:ser>
        <c:marker val="1"/>
        <c:axId val="155790336"/>
        <c:axId val="155808512"/>
      </c:lineChart>
      <c:catAx>
        <c:axId val="155790336"/>
        <c:scaling>
          <c:orientation val="minMax"/>
        </c:scaling>
        <c:axPos val="b"/>
        <c:numFmt formatCode="General" sourceLinked="1"/>
        <c:tickLblPos val="nextTo"/>
        <c:crossAx val="155808512"/>
        <c:crosses val="autoZero"/>
        <c:auto val="1"/>
        <c:lblAlgn val="ctr"/>
        <c:lblOffset val="100"/>
      </c:catAx>
      <c:valAx>
        <c:axId val="155808512"/>
        <c:scaling>
          <c:orientation val="minMax"/>
        </c:scaling>
        <c:axPos val="l"/>
        <c:majorGridlines/>
        <c:numFmt formatCode="0.000" sourceLinked="1"/>
        <c:tickLblPos val="nextTo"/>
        <c:crossAx val="155790336"/>
        <c:crosses val="autoZero"/>
        <c:crossBetween val="between"/>
      </c:valAx>
      <c:dTable>
        <c:showHorzBorder val="1"/>
        <c:showVertBorder val="1"/>
        <c:showOutline val="1"/>
        <c:showKeys val="1"/>
      </c:dTable>
    </c:plotArea>
    <c:plotVisOnly val="1"/>
  </c:chart>
</c:chartSpace>
</file>

<file path=xl/charts/chart6.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800" b="0" i="0" u="none" strike="noStrike" baseline="0"/>
              <a:t>Pinigų srautų rodikliai</a:t>
            </a:r>
            <a:r>
              <a:rPr lang="lt-LT" sz="1800" b="1" i="0" u="none" strike="noStrike" baseline="0"/>
              <a:t> </a:t>
            </a:r>
            <a:endParaRPr lang="lt-LT"/>
          </a:p>
        </c:rich>
      </c:tx>
      <c:layout>
        <c:manualLayout>
          <c:xMode val="edge"/>
          <c:yMode val="edge"/>
          <c:x val="9.6127327310381247E-3"/>
          <c:y val="5.2693176851252424E-2"/>
        </c:manualLayout>
      </c:layout>
      <c:overlay val="1"/>
    </c:title>
    <c:plotArea>
      <c:layout/>
      <c:lineChart>
        <c:grouping val="standard"/>
        <c:ser>
          <c:idx val="0"/>
          <c:order val="0"/>
          <c:tx>
            <c:strRef>
              <c:f>'C'!$M$119</c:f>
              <c:strCache>
                <c:ptCount val="1"/>
                <c:pt idx="0">
                  <c:v>Veiklos pinigų srautų santykis su turtu</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'C'!$N$119:$R$119</c:f>
              <c:numCache>
                <c:formatCode>0.000</c:formatCode>
                <c:ptCount val="5"/>
                <c:pt idx="0">
                  <c:v>0.1772406847935549</c:v>
                </c:pt>
                <c:pt idx="1">
                  <c:v>0.1772406847935549</c:v>
                </c:pt>
                <c:pt idx="2">
                  <c:v>0.1772406847935549</c:v>
                </c:pt>
                <c:pt idx="3">
                  <c:v>0.1772406847935549</c:v>
                </c:pt>
                <c:pt idx="4">
                  <c:v>0.15547236291565733</c:v>
                </c:pt>
              </c:numCache>
            </c:numRef>
          </c:val>
        </c:ser>
        <c:ser>
          <c:idx val="1"/>
          <c:order val="1"/>
          <c:tx>
            <c:strRef>
              <c:f>'C'!$M$120</c:f>
              <c:strCache>
                <c:ptCount val="1"/>
                <c:pt idx="0">
                  <c:v>Veiklos pinigų srautų santykis su nuosavu kapitalu</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'C'!$N$120:$R$120</c:f>
              <c:numCache>
                <c:formatCode>0.000</c:formatCode>
                <c:ptCount val="5"/>
                <c:pt idx="0">
                  <c:v>0.27838312829525486</c:v>
                </c:pt>
                <c:pt idx="1">
                  <c:v>0.27838312829525486</c:v>
                </c:pt>
                <c:pt idx="2">
                  <c:v>0.27838312829525486</c:v>
                </c:pt>
                <c:pt idx="3">
                  <c:v>0.27838312829525486</c:v>
                </c:pt>
                <c:pt idx="4">
                  <c:v>0.23771043771043771</c:v>
                </c:pt>
              </c:numCache>
            </c:numRef>
          </c:val>
        </c:ser>
        <c:ser>
          <c:idx val="2"/>
          <c:order val="2"/>
          <c:tx>
            <c:strRef>
              <c:f>'C'!$M$121</c:f>
              <c:strCache>
                <c:ptCount val="1"/>
                <c:pt idx="0">
                  <c:v>Skolų (finansinių) santykis su veiklos pinigų srautais</c:v>
                </c:pt>
              </c:strCache>
            </c:strRef>
          </c:tx>
          <c:marker>
            <c:symbol val="none"/>
          </c:marker>
          <c:cat>
            <c:numRef>
              <c:f>'C'!$N$10:$R$10</c:f>
              <c:numCache>
                <c:formatCode>General</c:formatCode>
                <c:ptCount val="5"/>
                <c:pt idx="0">
                  <c:v>2012</c:v>
                </c:pt>
                <c:pt idx="1">
                  <c:v>2013</c:v>
                </c:pt>
                <c:pt idx="2">
                  <c:v>2014</c:v>
                </c:pt>
                <c:pt idx="3">
                  <c:v>2015</c:v>
                </c:pt>
                <c:pt idx="4">
                  <c:v>2016</c:v>
                </c:pt>
              </c:numCache>
            </c:numRef>
          </c:cat>
          <c:val>
            <c:numRef>
              <c:f>'C'!$N$121:$R$121</c:f>
              <c:numCache>
                <c:formatCode>0.000</c:formatCode>
                <c:ptCount val="5"/>
                <c:pt idx="0">
                  <c:v>0.57386363636363635</c:v>
                </c:pt>
                <c:pt idx="1">
                  <c:v>0.57386363636363635</c:v>
                </c:pt>
                <c:pt idx="2">
                  <c:v>0.57386363636363635</c:v>
                </c:pt>
                <c:pt idx="3">
                  <c:v>0.57386363636363635</c:v>
                </c:pt>
                <c:pt idx="4">
                  <c:v>0.49079320113314445</c:v>
                </c:pt>
              </c:numCache>
            </c:numRef>
          </c:val>
        </c:ser>
        <c:marker val="1"/>
        <c:axId val="155950464"/>
        <c:axId val="155960448"/>
      </c:lineChart>
      <c:catAx>
        <c:axId val="155950464"/>
        <c:scaling>
          <c:orientation val="minMax"/>
        </c:scaling>
        <c:axPos val="b"/>
        <c:numFmt formatCode="General" sourceLinked="1"/>
        <c:tickLblPos val="nextTo"/>
        <c:crossAx val="155960448"/>
        <c:crosses val="autoZero"/>
        <c:auto val="1"/>
        <c:lblAlgn val="ctr"/>
        <c:lblOffset val="100"/>
      </c:catAx>
      <c:valAx>
        <c:axId val="155960448"/>
        <c:scaling>
          <c:orientation val="minMax"/>
        </c:scaling>
        <c:axPos val="l"/>
        <c:majorGridlines/>
        <c:numFmt formatCode="0.000" sourceLinked="1"/>
        <c:tickLblPos val="nextTo"/>
        <c:crossAx val="155950464"/>
        <c:crosses val="autoZero"/>
        <c:crossBetween val="between"/>
      </c:valAx>
      <c:dTable>
        <c:showHorzBorder val="1"/>
        <c:showVertBorder val="1"/>
        <c:showOutline val="1"/>
        <c:showKeys val="1"/>
      </c:dTable>
    </c:plotArea>
    <c:plotVisOnly val="1"/>
  </c:chart>
</c:chartSpace>
</file>

<file path=xl/chart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Chart43">
    <tabColor theme="0" tint="-0.249977111117893"/>
  </sheetPr>
  <sheetViews>
    <sheetView zoomScale="110" workbookViewId="0"/>
  </sheetViews>
  <pageMargins left="0.7" right="0.7" top="0.75" bottom="0.75" header="0.3" footer="0.3"/>
  <drawing r:id="rId1"/>
  <legacyDrawing r:id="rId2"/>
</chartsheet>
</file>

<file path=xl/chartsheets/sheet2.xml><?xml version="1.0" encoding="utf-8"?>
<chartsheet xmlns="http://schemas.openxmlformats.org/spreadsheetml/2006/main" xmlns:r="http://schemas.openxmlformats.org/officeDocument/2006/relationships">
  <sheetPr codeName="Chart44">
    <tabColor theme="0" tint="-0.249977111117893"/>
  </sheetPr>
  <sheetViews>
    <sheetView zoomScale="110" workbookViewId="0"/>
  </sheetViews>
  <pageMargins left="0.7" right="0.7" top="0.75" bottom="0.75" header="0.3" footer="0.3"/>
  <drawing r:id="rId1"/>
  <legacyDrawing r:id="rId2"/>
</chartsheet>
</file>

<file path=xl/chartsheets/sheet3.xml><?xml version="1.0" encoding="utf-8"?>
<chartsheet xmlns="http://schemas.openxmlformats.org/spreadsheetml/2006/main" xmlns:r="http://schemas.openxmlformats.org/officeDocument/2006/relationships">
  <sheetPr codeName="Chart45">
    <tabColor theme="0" tint="-0.249977111117893"/>
  </sheetPr>
  <sheetViews>
    <sheetView zoomScale="110" workbookViewId="0"/>
  </sheetViews>
  <pageMargins left="0.7" right="0.7" top="0.75" bottom="0.75" header="0.3" footer="0.3"/>
  <drawing r:id="rId1"/>
  <legacyDrawing r:id="rId2"/>
</chartsheet>
</file>

<file path=xl/chartsheets/sheet4.xml><?xml version="1.0" encoding="utf-8"?>
<chartsheet xmlns="http://schemas.openxmlformats.org/spreadsheetml/2006/main" xmlns:r="http://schemas.openxmlformats.org/officeDocument/2006/relationships">
  <sheetPr codeName="Chart46">
    <tabColor theme="0" tint="-0.249977111117893"/>
  </sheetPr>
  <sheetViews>
    <sheetView zoomScale="110" workbookViewId="0"/>
  </sheetViews>
  <pageMargins left="0.7" right="0.7" top="0.75" bottom="0.75" header="0.3" footer="0.3"/>
  <drawing r:id="rId1"/>
  <legacyDrawing r:id="rId2"/>
</chartsheet>
</file>

<file path=xl/chartsheets/sheet5.xml><?xml version="1.0" encoding="utf-8"?>
<chartsheet xmlns="http://schemas.openxmlformats.org/spreadsheetml/2006/main" xmlns:r="http://schemas.openxmlformats.org/officeDocument/2006/relationships">
  <sheetPr codeName="Chart47">
    <tabColor theme="0" tint="-0.249977111117893"/>
  </sheetPr>
  <sheetViews>
    <sheetView zoomScale="110" workbookViewId="0"/>
  </sheetViews>
  <pageMargins left="0.7" right="0.7" top="0.75" bottom="0.75" header="0.3" footer="0.3"/>
  <drawing r:id="rId1"/>
  <legacyDrawing r:id="rId2"/>
</chartsheet>
</file>

<file path=xl/chartsheets/sheet6.xml><?xml version="1.0" encoding="utf-8"?>
<chartsheet xmlns="http://schemas.openxmlformats.org/spreadsheetml/2006/main" xmlns:r="http://schemas.openxmlformats.org/officeDocument/2006/relationships">
  <sheetPr codeName="Chart48">
    <tabColor theme="0" tint="-0.249977111117893"/>
  </sheetPr>
  <sheetViews>
    <sheetView zoomScale="110" workbookViewId="0"/>
  </sheetViews>
  <pageMargins left="0.7" right="0.7" top="0.75" bottom="0.75" header="0.3" footer="0.3"/>
  <drawing r:id="rId1"/>
  <legacy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7697" cy="62664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5.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sheetPr>
    <tabColor theme="0"/>
  </sheetPr>
  <dimension ref="A1:E26"/>
  <sheetViews>
    <sheetView showGridLines="0" workbookViewId="0">
      <pane ySplit="3" topLeftCell="A4" activePane="bottomLeft" state="frozen"/>
      <selection pane="bottomLeft"/>
    </sheetView>
  </sheetViews>
  <sheetFormatPr defaultRowHeight="13.2"/>
  <cols>
    <col min="3" max="3" width="52.6640625" bestFit="1" customWidth="1"/>
    <col min="4" max="4" width="18.109375" customWidth="1"/>
    <col min="5" max="5" width="18.109375" style="72" customWidth="1"/>
  </cols>
  <sheetData>
    <row r="1" spans="1:5">
      <c r="A1" s="78" t="s">
        <v>676</v>
      </c>
    </row>
    <row r="3" spans="1:5" ht="22.5" customHeight="1">
      <c r="C3" s="79" t="s">
        <v>676</v>
      </c>
    </row>
    <row r="4" spans="1:5" ht="22.5" customHeight="1">
      <c r="C4" s="76" t="s">
        <v>674</v>
      </c>
      <c r="D4" s="75" t="s">
        <v>675</v>
      </c>
      <c r="E4" s="75"/>
    </row>
    <row r="5" spans="1:5" s="72" customFormat="1" ht="22.5" customHeight="1">
      <c r="C5" s="76" t="s">
        <v>677</v>
      </c>
      <c r="D5" s="75" t="s">
        <v>678</v>
      </c>
      <c r="E5" s="75"/>
    </row>
    <row r="6" spans="1:5" s="72" customFormat="1" ht="22.5" customHeight="1">
      <c r="C6" s="76" t="s">
        <v>491</v>
      </c>
      <c r="D6" s="75" t="s">
        <v>679</v>
      </c>
      <c r="E6" s="75"/>
    </row>
    <row r="7" spans="1:5" s="72" customFormat="1" ht="22.5" customHeight="1">
      <c r="C7" s="76" t="s">
        <v>434</v>
      </c>
      <c r="D7" s="75" t="s">
        <v>680</v>
      </c>
      <c r="E7" s="75"/>
    </row>
    <row r="8" spans="1:5" s="72" customFormat="1" ht="22.5" customHeight="1">
      <c r="C8" s="76" t="s">
        <v>490</v>
      </c>
      <c r="D8" s="75" t="s">
        <v>681</v>
      </c>
      <c r="E8" s="75"/>
    </row>
    <row r="9" spans="1:5" s="72" customFormat="1" ht="22.5" customHeight="1">
      <c r="C9" s="76" t="s">
        <v>492</v>
      </c>
      <c r="D9" s="75" t="s">
        <v>682</v>
      </c>
      <c r="E9" s="75"/>
    </row>
    <row r="10" spans="1:5" s="72" customFormat="1" ht="22.5" customHeight="1">
      <c r="C10" s="76" t="s">
        <v>493</v>
      </c>
      <c r="D10" s="75" t="s">
        <v>698</v>
      </c>
      <c r="E10" s="75"/>
    </row>
    <row r="11" spans="1:5" s="72" customFormat="1" ht="22.5" customHeight="1">
      <c r="C11" s="76" t="s">
        <v>559</v>
      </c>
      <c r="D11" s="75" t="s">
        <v>705</v>
      </c>
      <c r="E11" s="75"/>
    </row>
    <row r="12" spans="1:5" s="72" customFormat="1" ht="22.5" customHeight="1">
      <c r="C12" s="76" t="s">
        <v>537</v>
      </c>
      <c r="D12" s="75" t="s">
        <v>683</v>
      </c>
      <c r="E12" s="75"/>
    </row>
    <row r="13" spans="1:5" s="72" customFormat="1" ht="22.5" customHeight="1">
      <c r="C13" s="76" t="s">
        <v>699</v>
      </c>
      <c r="D13" s="75" t="s">
        <v>684</v>
      </c>
      <c r="E13" s="75" t="s">
        <v>479</v>
      </c>
    </row>
    <row r="14" spans="1:5" s="72" customFormat="1" ht="22.5" customHeight="1">
      <c r="C14" s="76" t="s">
        <v>700</v>
      </c>
      <c r="D14" s="75" t="s">
        <v>685</v>
      </c>
      <c r="E14" s="75" t="s">
        <v>480</v>
      </c>
    </row>
    <row r="15" spans="1:5" s="72" customFormat="1" ht="22.5" customHeight="1">
      <c r="C15" s="76" t="s">
        <v>701</v>
      </c>
      <c r="D15" s="75" t="s">
        <v>686</v>
      </c>
      <c r="E15" s="75" t="s">
        <v>576</v>
      </c>
    </row>
    <row r="16" spans="1:5" s="72" customFormat="1" ht="22.5" customHeight="1">
      <c r="C16" s="76" t="s">
        <v>702</v>
      </c>
      <c r="D16" s="75" t="s">
        <v>687</v>
      </c>
      <c r="E16" s="75" t="s">
        <v>708</v>
      </c>
    </row>
    <row r="17" spans="3:5" s="72" customFormat="1" ht="22.5" customHeight="1">
      <c r="C17" s="76" t="s">
        <v>703</v>
      </c>
      <c r="D17" s="75" t="s">
        <v>688</v>
      </c>
      <c r="E17" s="75" t="s">
        <v>445</v>
      </c>
    </row>
    <row r="18" spans="3:5" s="72" customFormat="1" ht="22.5" customHeight="1">
      <c r="C18" s="76" t="s">
        <v>704</v>
      </c>
      <c r="D18" s="75" t="s">
        <v>689</v>
      </c>
      <c r="E18" s="75" t="s">
        <v>534</v>
      </c>
    </row>
    <row r="19" spans="3:5" s="72" customFormat="1" ht="22.5" customHeight="1">
      <c r="C19" s="76" t="s">
        <v>709</v>
      </c>
      <c r="D19" s="75" t="s">
        <v>692</v>
      </c>
      <c r="E19" s="75"/>
    </row>
    <row r="20" spans="3:5" s="72" customFormat="1" ht="22.5" customHeight="1">
      <c r="C20" s="76" t="s">
        <v>710</v>
      </c>
      <c r="D20" s="75" t="s">
        <v>693</v>
      </c>
      <c r="E20" s="75"/>
    </row>
    <row r="21" spans="3:5" s="72" customFormat="1" ht="22.5" customHeight="1">
      <c r="C21" s="76" t="s">
        <v>711</v>
      </c>
      <c r="D21" s="75" t="s">
        <v>690</v>
      </c>
      <c r="E21" s="75"/>
    </row>
    <row r="22" spans="3:5" s="72" customFormat="1" ht="22.5" customHeight="1">
      <c r="C22" s="76" t="s">
        <v>712</v>
      </c>
      <c r="D22" s="75" t="s">
        <v>691</v>
      </c>
      <c r="E22" s="75"/>
    </row>
    <row r="23" spans="3:5" s="72" customFormat="1" ht="22.5" customHeight="1">
      <c r="C23" s="76" t="s">
        <v>713</v>
      </c>
      <c r="D23" s="75" t="s">
        <v>694</v>
      </c>
      <c r="E23" s="75"/>
    </row>
    <row r="24" spans="3:5" s="72" customFormat="1" ht="22.5" customHeight="1">
      <c r="C24" s="76" t="s">
        <v>715</v>
      </c>
      <c r="D24" s="75" t="s">
        <v>695</v>
      </c>
      <c r="E24" s="75"/>
    </row>
    <row r="25" spans="3:5" s="72" customFormat="1" ht="22.5" customHeight="1">
      <c r="C25" s="76" t="s">
        <v>714</v>
      </c>
      <c r="D25" s="75" t="s">
        <v>696</v>
      </c>
      <c r="E25" s="75"/>
    </row>
    <row r="26" spans="3:5" s="72" customFormat="1" ht="22.5" customHeight="1">
      <c r="C26" s="76" t="s">
        <v>716</v>
      </c>
      <c r="D26" s="75" t="s">
        <v>697</v>
      </c>
      <c r="E26" s="75"/>
    </row>
  </sheetData>
  <hyperlinks>
    <hyperlink ref="C4" location="I!A1" display="Informacinis lapas"/>
    <hyperlink ref="C5" location="'I2'!A1" display="Trumpiniai"/>
    <hyperlink ref="C6" location="PN!A1" display="Pelno (nuostolių) ataskaitos forma"/>
    <hyperlink ref="C7" location="BA!A1" display="Balanso forma"/>
    <hyperlink ref="C8" location="PS!A1" display="Pinigų srautų ataskaitos (Netiesioginiu būdu sudaroma) forma"/>
    <hyperlink ref="C9" location="'PS(tb)'!A1" display="Pinigų srautų ataskaita (Tiesioginiu būdu sudaroma) forma"/>
    <hyperlink ref="C10" location="PD!A1" display="Papildomų duomenų forma"/>
    <hyperlink ref="C11" location="ARS!A1" display="Absoliutinių rodiklių skaičiuoklė"/>
    <hyperlink ref="C12" location="Complex!A1" display="Santykinių rodiklių skaičiuoklė"/>
    <hyperlink ref="C13" location="'G1'!A1" display="Santykinių rodiklių skaičiuoklė G1"/>
    <hyperlink ref="C14" location="'G2'!A1" display="Santykinių rodiklių skaičiuoklė G2"/>
    <hyperlink ref="C15" location="'G3'!A1" display="Santykinių rodiklių skaičiuoklė G3"/>
    <hyperlink ref="C16" location="'G4'!A1" display="Santykinių rodiklių skaičiuoklė G4"/>
    <hyperlink ref="C17" location="'G5'!A1" display="Santykinių rodiklių skaičiuoklė G5"/>
    <hyperlink ref="C18" location="'G6'!A1" display="Santykinių rodiklių skaičiuoklė G6"/>
    <hyperlink ref="C23" location="PS_VA!A1" display="PS VERTIKALI  ANALIZĖ "/>
    <hyperlink ref="C24" location="PS_HA!A1" display="PS HORIZONTALI  ANALIZĖ"/>
    <hyperlink ref="C25" location="'PS(tb)_VA'!A1" display="PS(tb) VERTIKALI  ANALIZĖ "/>
    <hyperlink ref="C26" location="'PS(tb)_HA'!A1" display="PS(tb) HORIZONTALI  ANALIZĖ"/>
    <hyperlink ref="C19" location="PN_VA!A1" display="PN VERTIKALI  ANALIZĖ "/>
    <hyperlink ref="C20" location="PN_HA!A1" display="PN HORIZONTALI  ANALIZĖ"/>
    <hyperlink ref="C21" location="BA_VA!A1" display="BA VERTIKALI  ANALIZĖ "/>
    <hyperlink ref="C22" location="BA_HA!A1" display="BA HORIZONTALI  ANALIZĖ"/>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28">
    <tabColor rgb="FF00B0F0"/>
  </sheetPr>
  <dimension ref="A1:K132"/>
  <sheetViews>
    <sheetView showGridLines="0" zoomScale="90" zoomScaleNormal="90" workbookViewId="0">
      <pane xSplit="6" ySplit="4" topLeftCell="G119" activePane="bottomRight" state="frozen"/>
      <selection activeCell="K13" sqref="K13"/>
      <selection pane="topRight" activeCell="K13" sqref="K13"/>
      <selection pane="bottomLeft" activeCell="K13" sqref="K13"/>
      <selection pane="bottomRight" activeCell="D128" sqref="D128:E132"/>
    </sheetView>
  </sheetViews>
  <sheetFormatPr defaultColWidth="9.109375" defaultRowHeight="13.2" outlineLevelRow="1"/>
  <cols>
    <col min="1" max="1" width="10.6640625" style="72" customWidth="1"/>
    <col min="2" max="2" width="1" style="72" hidden="1" customWidth="1"/>
    <col min="3" max="3" width="7.33203125" style="53" customWidth="1"/>
    <col min="4" max="4" width="14" style="45" customWidth="1"/>
    <col min="5" max="5" width="13" style="42" customWidth="1"/>
    <col min="6" max="6" width="40.88671875" style="42" customWidth="1"/>
    <col min="7" max="11" width="10.6640625" style="42" customWidth="1"/>
    <col min="12" max="16384" width="9.109375" style="42"/>
  </cols>
  <sheetData>
    <row r="1" spans="1:11">
      <c r="A1" s="77" t="s">
        <v>676</v>
      </c>
    </row>
    <row r="3" spans="1:11" ht="17.100000000000001" customHeight="1">
      <c r="C3" s="90" t="s">
        <v>537</v>
      </c>
      <c r="D3" s="99"/>
      <c r="E3" s="99"/>
      <c r="F3" s="99"/>
      <c r="G3" s="99"/>
      <c r="H3" s="99"/>
      <c r="I3" s="99"/>
      <c r="J3" s="99"/>
      <c r="K3" s="100"/>
    </row>
    <row r="4" spans="1:11" ht="30" customHeight="1">
      <c r="C4" s="1" t="s">
        <v>1</v>
      </c>
      <c r="D4" s="1" t="s">
        <v>535</v>
      </c>
      <c r="E4" s="1" t="s">
        <v>200</v>
      </c>
      <c r="F4" s="2" t="s">
        <v>199</v>
      </c>
      <c r="G4" s="1">
        <v>2012</v>
      </c>
      <c r="H4" s="1">
        <v>2013</v>
      </c>
      <c r="I4" s="1">
        <v>2014</v>
      </c>
      <c r="J4" s="1">
        <v>2015</v>
      </c>
      <c r="K4" s="1">
        <v>2016</v>
      </c>
    </row>
    <row r="5" spans="1:11" s="57" customFormat="1" ht="20.100000000000001" customHeight="1" collapsed="1">
      <c r="A5" s="72"/>
      <c r="B5" s="72"/>
      <c r="D5" s="48"/>
      <c r="E5" s="48"/>
      <c r="F5" s="50" t="s">
        <v>538</v>
      </c>
      <c r="G5" s="49"/>
      <c r="H5" s="49"/>
      <c r="I5" s="49"/>
      <c r="J5" s="49"/>
      <c r="K5" s="49"/>
    </row>
    <row r="6" spans="1:11" ht="20.100000000000001" customHeight="1">
      <c r="D6" s="44"/>
      <c r="E6" s="44"/>
      <c r="F6" s="55" t="s">
        <v>539</v>
      </c>
    </row>
    <row r="7" spans="1:11" ht="20.100000000000001" customHeight="1" outlineLevel="1">
      <c r="C7" s="2">
        <v>1</v>
      </c>
      <c r="D7" s="2" t="s">
        <v>719</v>
      </c>
      <c r="E7" s="2" t="s">
        <v>201</v>
      </c>
      <c r="F7" s="2" t="s">
        <v>198</v>
      </c>
      <c r="G7" s="28">
        <v>0.31266713581984518</v>
      </c>
      <c r="H7" s="28">
        <v>0.31266713581984518</v>
      </c>
      <c r="I7" s="28">
        <v>0.31266713581984518</v>
      </c>
      <c r="J7" s="28">
        <v>0.31266713581984518</v>
      </c>
      <c r="K7" s="28">
        <v>0.33751480939438289</v>
      </c>
    </row>
    <row r="8" spans="1:11" ht="20.100000000000001" customHeight="1" outlineLevel="1">
      <c r="C8" s="2">
        <v>2</v>
      </c>
      <c r="D8" s="55"/>
      <c r="E8" s="55"/>
      <c r="F8" s="2" t="s">
        <v>237</v>
      </c>
      <c r="G8" s="28">
        <v>6.9598874032371569E-2</v>
      </c>
      <c r="H8" s="28">
        <v>6.9598874032371569E-2</v>
      </c>
      <c r="I8" s="28">
        <v>6.9598874032371569E-2</v>
      </c>
      <c r="J8" s="28">
        <v>6.9598874032371569E-2</v>
      </c>
      <c r="K8" s="28">
        <v>0.11018189420865565</v>
      </c>
    </row>
    <row r="9" spans="1:11" ht="20.100000000000001" customHeight="1" outlineLevel="1">
      <c r="C9" s="2">
        <v>3</v>
      </c>
      <c r="D9" s="55"/>
      <c r="E9" s="55"/>
      <c r="F9" s="2" t="s">
        <v>229</v>
      </c>
      <c r="G9" s="28">
        <v>2.2378606615059818E-2</v>
      </c>
      <c r="H9" s="28">
        <v>2.2378606615059818E-2</v>
      </c>
      <c r="I9" s="28">
        <v>2.2378606615059818E-2</v>
      </c>
      <c r="J9" s="28">
        <v>2.2378606615059818E-2</v>
      </c>
      <c r="K9" s="28">
        <v>7.3106139800682979E-2</v>
      </c>
    </row>
    <row r="10" spans="1:11" ht="20.100000000000001" customHeight="1" outlineLevel="1">
      <c r="C10" s="2">
        <v>4</v>
      </c>
      <c r="D10" s="55"/>
      <c r="E10" s="55"/>
      <c r="F10" s="2" t="s">
        <v>232</v>
      </c>
      <c r="G10" s="28">
        <v>1.9021815622800847E-2</v>
      </c>
      <c r="H10" s="28">
        <v>1.9021815622800847E-2</v>
      </c>
      <c r="I10" s="28">
        <v>1.9021815622800847E-2</v>
      </c>
      <c r="J10" s="28">
        <v>1.9021815622800847E-2</v>
      </c>
      <c r="K10" s="28">
        <v>6.2140218830580525E-2</v>
      </c>
    </row>
    <row r="11" spans="1:11" ht="20.100000000000001" customHeight="1" outlineLevel="1">
      <c r="C11" s="2">
        <v>5</v>
      </c>
      <c r="D11" s="55"/>
      <c r="E11" s="55"/>
      <c r="F11" s="2" t="s">
        <v>472</v>
      </c>
      <c r="G11" s="28">
        <v>1.8789584799437015E-2</v>
      </c>
      <c r="H11" s="28">
        <v>1.8789584799437015E-2</v>
      </c>
      <c r="I11" s="28">
        <v>1.8789584799437015E-2</v>
      </c>
      <c r="J11" s="28">
        <v>1.8789584799437015E-2</v>
      </c>
      <c r="K11" s="28">
        <v>7.1642623179315634E-2</v>
      </c>
    </row>
    <row r="12" spans="1:11" ht="20.100000000000001" customHeight="1" outlineLevel="1">
      <c r="C12" s="2">
        <v>6</v>
      </c>
      <c r="D12" s="55"/>
      <c r="E12" s="55"/>
      <c r="F12" s="2" t="s">
        <v>203</v>
      </c>
      <c r="G12" s="28">
        <v>1.3722730471498945E-2</v>
      </c>
      <c r="H12" s="28">
        <v>1.3722730471498945E-2</v>
      </c>
      <c r="I12" s="28">
        <v>1.3722730471498945E-2</v>
      </c>
      <c r="J12" s="28">
        <v>1.3722730471498945E-2</v>
      </c>
      <c r="K12" s="28">
        <v>6.0422329082166007E-2</v>
      </c>
    </row>
    <row r="13" spans="1:11" ht="20.100000000000001" customHeight="1">
      <c r="D13" s="44"/>
      <c r="E13" s="44"/>
      <c r="F13" s="55" t="s">
        <v>540</v>
      </c>
    </row>
    <row r="14" spans="1:11" ht="20.100000000000001" customHeight="1" outlineLevel="1">
      <c r="C14" s="2">
        <v>7</v>
      </c>
      <c r="D14" s="2" t="s">
        <v>465</v>
      </c>
      <c r="E14" s="2" t="s">
        <v>489</v>
      </c>
      <c r="F14" s="2" t="s">
        <v>502</v>
      </c>
      <c r="G14" s="4">
        <v>34.158653846153847</v>
      </c>
      <c r="H14" s="4">
        <v>34.158653846153847</v>
      </c>
      <c r="I14" s="4">
        <v>34.158653846153847</v>
      </c>
      <c r="J14" s="4">
        <v>34.158653846153847</v>
      </c>
      <c r="K14" s="4">
        <v>34.49278846153846</v>
      </c>
    </row>
    <row r="15" spans="1:11" ht="20.100000000000001" customHeight="1" outlineLevel="1">
      <c r="C15" s="2">
        <v>8</v>
      </c>
      <c r="D15" s="55"/>
      <c r="E15" s="55"/>
      <c r="F15" s="2" t="s">
        <v>289</v>
      </c>
      <c r="G15" s="38">
        <v>0.46875</v>
      </c>
      <c r="H15" s="38">
        <v>0.46875</v>
      </c>
      <c r="I15" s="38">
        <v>0.46875</v>
      </c>
      <c r="J15" s="38">
        <v>0.46875</v>
      </c>
      <c r="K15" s="38">
        <v>2.0841346153846154</v>
      </c>
    </row>
    <row r="16" spans="1:11" ht="20.100000000000001" customHeight="1" outlineLevel="1">
      <c r="C16" s="2">
        <v>9</v>
      </c>
      <c r="D16" s="55"/>
      <c r="E16" s="55"/>
      <c r="F16" s="2" t="s">
        <v>503</v>
      </c>
      <c r="G16" s="4">
        <v>5.4663461538461542</v>
      </c>
      <c r="H16" s="4">
        <v>5.4663461538461542</v>
      </c>
      <c r="I16" s="4">
        <v>5.4663461538461542</v>
      </c>
      <c r="J16" s="4">
        <v>5.4663461538461542</v>
      </c>
      <c r="K16" s="4">
        <v>5.0576923076923075</v>
      </c>
    </row>
    <row r="17" spans="1:11" ht="20.100000000000001" customHeight="1" outlineLevel="1">
      <c r="C17" s="2">
        <v>10</v>
      </c>
      <c r="D17" s="55"/>
      <c r="E17" s="55"/>
      <c r="F17" s="2" t="s">
        <v>228</v>
      </c>
      <c r="G17" s="28">
        <v>2.6882477128782549E-2</v>
      </c>
      <c r="H17" s="28">
        <v>2.6882477128782549E-2</v>
      </c>
      <c r="I17" s="28">
        <v>2.6882477128782549E-2</v>
      </c>
      <c r="J17" s="28">
        <v>2.6882477128782549E-2</v>
      </c>
      <c r="K17" s="28">
        <v>7.5684716704996866E-2</v>
      </c>
    </row>
    <row r="18" spans="1:11" ht="20.100000000000001" customHeight="1" outlineLevel="1">
      <c r="C18" s="2">
        <v>11</v>
      </c>
      <c r="D18" s="55"/>
      <c r="E18" s="55"/>
      <c r="F18" s="2" t="s">
        <v>205</v>
      </c>
      <c r="G18" s="28">
        <v>1.9149393961127449E-2</v>
      </c>
      <c r="H18" s="28">
        <v>1.9149393961127449E-2</v>
      </c>
      <c r="I18" s="28">
        <v>1.9149393961127449E-2</v>
      </c>
      <c r="J18" s="28">
        <v>1.9149393961127449E-2</v>
      </c>
      <c r="K18" s="28">
        <v>7.7171383529765034E-2</v>
      </c>
    </row>
    <row r="19" spans="1:11" ht="20.100000000000001" customHeight="1" outlineLevel="1">
      <c r="C19" s="2">
        <v>12</v>
      </c>
      <c r="D19" s="55"/>
      <c r="E19" s="55"/>
      <c r="F19" s="2" t="s">
        <v>473</v>
      </c>
      <c r="G19" s="28">
        <v>0.22864180154820549</v>
      </c>
      <c r="H19" s="28">
        <v>0.22864180154820549</v>
      </c>
      <c r="I19" s="28">
        <v>0.22864180154820549</v>
      </c>
      <c r="J19" s="28">
        <v>0.22864180154820549</v>
      </c>
      <c r="K19" s="28">
        <v>0.20949195065858248</v>
      </c>
    </row>
    <row r="20" spans="1:11" ht="20.100000000000001" customHeight="1">
      <c r="D20" s="44"/>
      <c r="E20" s="44"/>
      <c r="F20" s="55" t="s">
        <v>541</v>
      </c>
    </row>
    <row r="21" spans="1:11" ht="20.100000000000001" customHeight="1" outlineLevel="1">
      <c r="C21" s="2">
        <v>13</v>
      </c>
      <c r="D21" s="2" t="s">
        <v>720</v>
      </c>
      <c r="E21" s="2" t="s">
        <v>239</v>
      </c>
      <c r="F21" s="2" t="s">
        <v>238</v>
      </c>
      <c r="G21" s="28">
        <v>2.1819402484055051E-2</v>
      </c>
      <c r="H21" s="28">
        <v>2.1819402484055051E-2</v>
      </c>
      <c r="I21" s="28">
        <v>2.1819402484055051E-2</v>
      </c>
      <c r="J21" s="28">
        <v>2.1819402484055051E-2</v>
      </c>
      <c r="K21" s="28">
        <v>9.5463554283197527E-2</v>
      </c>
    </row>
    <row r="22" spans="1:11" s="66" customFormat="1" ht="20.100000000000001" customHeight="1" outlineLevel="1">
      <c r="A22" s="72"/>
      <c r="B22" s="72"/>
      <c r="C22" s="2">
        <v>14</v>
      </c>
      <c r="D22" s="55"/>
      <c r="E22" s="55"/>
      <c r="F22" s="2" t="s">
        <v>565</v>
      </c>
      <c r="G22" s="28">
        <v>5.3264135482108711E-2</v>
      </c>
      <c r="H22" s="28">
        <v>5.3264135482108711E-2</v>
      </c>
      <c r="I22" s="28">
        <v>5.3264135482108711E-2</v>
      </c>
      <c r="J22" s="28">
        <v>5.3264135482108711E-2</v>
      </c>
      <c r="K22" s="28">
        <v>0.27895752895752896</v>
      </c>
    </row>
    <row r="23" spans="1:11" s="66" customFormat="1" ht="20.100000000000001" customHeight="1" outlineLevel="1">
      <c r="A23" s="72"/>
      <c r="B23" s="72"/>
      <c r="C23" s="2">
        <v>15</v>
      </c>
      <c r="D23" s="55"/>
      <c r="E23" s="55"/>
      <c r="F23" s="2" t="s">
        <v>566</v>
      </c>
      <c r="G23" s="28">
        <v>3.6959818043972706E-2</v>
      </c>
      <c r="H23" s="28">
        <v>3.6959818043972706E-2</v>
      </c>
      <c r="I23" s="28">
        <v>3.6959818043972706E-2</v>
      </c>
      <c r="J23" s="28">
        <v>3.6959818043972706E-2</v>
      </c>
      <c r="K23" s="28">
        <v>0.14512889186474723</v>
      </c>
    </row>
    <row r="24" spans="1:11" ht="20.100000000000001" customHeight="1">
      <c r="D24" s="44"/>
      <c r="E24" s="44"/>
      <c r="F24" s="55" t="s">
        <v>542</v>
      </c>
    </row>
    <row r="25" spans="1:11" ht="20.100000000000001" customHeight="1" outlineLevel="1">
      <c r="C25" s="2">
        <v>16</v>
      </c>
      <c r="D25" s="2" t="s">
        <v>721</v>
      </c>
      <c r="E25" s="2" t="s">
        <v>206</v>
      </c>
      <c r="F25" s="2" t="s">
        <v>501</v>
      </c>
      <c r="G25" s="28">
        <v>3.4270650263620389E-2</v>
      </c>
      <c r="H25" s="28">
        <v>3.4270650263620389E-2</v>
      </c>
      <c r="I25" s="28">
        <v>3.4270650263620389E-2</v>
      </c>
      <c r="J25" s="28">
        <v>3.4270650263620389E-2</v>
      </c>
      <c r="K25" s="28">
        <v>0.14595959595959596</v>
      </c>
    </row>
    <row r="26" spans="1:11" ht="20.100000000000001" customHeight="1" outlineLevel="1">
      <c r="C26" s="2">
        <v>17</v>
      </c>
      <c r="D26" s="55"/>
      <c r="E26" s="55"/>
      <c r="F26" s="2" t="s">
        <v>221</v>
      </c>
      <c r="G26" s="28">
        <v>0.4004222378606615</v>
      </c>
      <c r="H26" s="28">
        <v>0.4004222378606615</v>
      </c>
      <c r="I26" s="28">
        <v>0.4004222378606615</v>
      </c>
      <c r="J26" s="28">
        <v>0.4004222378606615</v>
      </c>
      <c r="K26" s="28">
        <v>0.41396613004390548</v>
      </c>
    </row>
    <row r="27" spans="1:11" ht="20.100000000000001" customHeight="1" outlineLevel="1">
      <c r="C27" s="2">
        <v>18</v>
      </c>
      <c r="D27" s="55"/>
      <c r="E27" s="55"/>
      <c r="F27" s="2" t="s">
        <v>273</v>
      </c>
      <c r="G27" s="28">
        <v>4.8743102391171057E-2</v>
      </c>
      <c r="H27" s="28">
        <v>4.8743102391171057E-2</v>
      </c>
      <c r="I27" s="28">
        <v>4.8743102391171057E-2</v>
      </c>
      <c r="J27" s="28">
        <v>4.8743102391171057E-2</v>
      </c>
      <c r="K27" s="28">
        <v>0.16848699004176035</v>
      </c>
    </row>
    <row r="28" spans="1:11" ht="20.100000000000001" customHeight="1" outlineLevel="1">
      <c r="C28" s="2">
        <v>19</v>
      </c>
      <c r="D28" s="55"/>
      <c r="E28" s="55"/>
      <c r="F28" s="2" t="s">
        <v>505</v>
      </c>
      <c r="G28" s="28">
        <v>4.0960751629034703E-2</v>
      </c>
      <c r="H28" s="28">
        <v>4.0960751629034703E-2</v>
      </c>
      <c r="I28" s="28">
        <v>4.0960751629034703E-2</v>
      </c>
      <c r="J28" s="28">
        <v>4.0960751629034703E-2</v>
      </c>
      <c r="K28" s="28">
        <v>0.13442635308306949</v>
      </c>
    </row>
    <row r="29" spans="1:11" ht="20.100000000000001" customHeight="1" outlineLevel="1">
      <c r="C29" s="2">
        <v>20</v>
      </c>
      <c r="D29" s="55"/>
      <c r="E29" s="55"/>
      <c r="F29" s="2" t="s">
        <v>504</v>
      </c>
      <c r="G29" s="28">
        <v>2.9889638258736972E-2</v>
      </c>
      <c r="H29" s="28">
        <v>2.9889638258736972E-2</v>
      </c>
      <c r="I29" s="28">
        <v>2.9889638258736972E-2</v>
      </c>
      <c r="J29" s="28">
        <v>2.9889638258736972E-2</v>
      </c>
      <c r="K29" s="28">
        <v>0.13925473819466752</v>
      </c>
    </row>
    <row r="30" spans="1:11" s="47" customFormat="1" ht="20.100000000000001" customHeight="1">
      <c r="A30" s="72"/>
      <c r="B30" s="72"/>
      <c r="C30" s="53"/>
      <c r="D30" s="48"/>
      <c r="E30" s="48"/>
      <c r="F30" s="50" t="s">
        <v>543</v>
      </c>
      <c r="G30" s="49"/>
      <c r="H30" s="49"/>
      <c r="I30" s="49"/>
      <c r="J30" s="49"/>
      <c r="K30" s="49"/>
    </row>
    <row r="31" spans="1:11" ht="20.100000000000001" customHeight="1">
      <c r="D31" s="44"/>
      <c r="E31" s="44"/>
      <c r="F31" s="55" t="s">
        <v>544</v>
      </c>
    </row>
    <row r="32" spans="1:11" ht="20.100000000000001" customHeight="1" outlineLevel="1">
      <c r="C32" s="2">
        <v>21</v>
      </c>
      <c r="D32" s="2" t="s">
        <v>722</v>
      </c>
      <c r="E32" s="2" t="s">
        <v>208</v>
      </c>
      <c r="F32" s="2" t="s">
        <v>207</v>
      </c>
      <c r="G32" s="38">
        <v>1.5900190220431911</v>
      </c>
      <c r="H32" s="38">
        <v>1.5900190220431911</v>
      </c>
      <c r="I32" s="38">
        <v>1.5900190220431911</v>
      </c>
      <c r="J32" s="38">
        <v>1.5900190220431911</v>
      </c>
      <c r="K32" s="38">
        <v>1.5799383395727813</v>
      </c>
    </row>
    <row r="33" spans="1:11" s="47" customFormat="1" ht="20.100000000000001" customHeight="1" outlineLevel="1">
      <c r="A33" s="72"/>
      <c r="B33" s="72"/>
      <c r="C33" s="2">
        <v>22</v>
      </c>
      <c r="D33" s="55"/>
      <c r="E33" s="55"/>
      <c r="F33" s="2" t="s">
        <v>260</v>
      </c>
      <c r="G33" s="38">
        <v>2.1781115879828326</v>
      </c>
      <c r="H33" s="38">
        <v>2.1781115879828326</v>
      </c>
      <c r="I33" s="38">
        <v>2.1781115879828326</v>
      </c>
      <c r="J33" s="38">
        <v>2.1781115879828326</v>
      </c>
      <c r="K33" s="38">
        <v>2.3046900096370062</v>
      </c>
    </row>
    <row r="34" spans="1:11" ht="20.100000000000001" customHeight="1" outlineLevel="1">
      <c r="C34" s="2">
        <v>23</v>
      </c>
      <c r="D34" s="55"/>
      <c r="E34" s="55"/>
      <c r="F34" s="2" t="s">
        <v>210</v>
      </c>
      <c r="G34" s="38">
        <v>3.8814531548757172</v>
      </c>
      <c r="H34" s="38">
        <v>3.8814531548757172</v>
      </c>
      <c r="I34" s="38">
        <v>3.8814531548757172</v>
      </c>
      <c r="J34" s="38">
        <v>3.8814531548757172</v>
      </c>
      <c r="K34" s="38">
        <v>4.6167953667953672</v>
      </c>
    </row>
    <row r="35" spans="1:11" s="66" customFormat="1" ht="20.100000000000001" customHeight="1" outlineLevel="1">
      <c r="A35" s="72"/>
      <c r="B35" s="72"/>
      <c r="C35" s="2">
        <v>24</v>
      </c>
      <c r="D35" s="55"/>
      <c r="E35" s="55"/>
      <c r="F35" s="2" t="s">
        <v>564</v>
      </c>
      <c r="G35" s="38">
        <v>2.6933282789992417</v>
      </c>
      <c r="H35" s="38">
        <v>2.6933282789992417</v>
      </c>
      <c r="I35" s="38">
        <v>2.6933282789992417</v>
      </c>
      <c r="J35" s="38">
        <v>2.6933282789992417</v>
      </c>
      <c r="K35" s="38">
        <v>2.4019082691663876</v>
      </c>
    </row>
    <row r="36" spans="1:11" ht="20.100000000000001" customHeight="1" outlineLevel="1">
      <c r="C36" s="2">
        <v>25</v>
      </c>
      <c r="D36" s="55"/>
      <c r="E36" s="55"/>
      <c r="F36" s="2" t="s">
        <v>254</v>
      </c>
      <c r="G36" s="38">
        <v>2.7055401662049863</v>
      </c>
      <c r="H36" s="38">
        <v>2.7055401662049863</v>
      </c>
      <c r="I36" s="38">
        <v>2.7055401662049863</v>
      </c>
      <c r="J36" s="38">
        <v>2.7055401662049863</v>
      </c>
      <c r="K36" s="38">
        <v>2.3367748279252702</v>
      </c>
    </row>
    <row r="37" spans="1:11" ht="20.100000000000001" customHeight="1" outlineLevel="1">
      <c r="C37" s="2">
        <v>26</v>
      </c>
      <c r="D37" s="55"/>
      <c r="E37" s="55"/>
      <c r="F37" s="2" t="s">
        <v>255</v>
      </c>
      <c r="G37" s="38">
        <v>9.6600951733514613</v>
      </c>
      <c r="H37" s="38">
        <v>9.6600951733514613</v>
      </c>
      <c r="I37" s="38">
        <v>9.6600951733514613</v>
      </c>
      <c r="J37" s="38">
        <v>9.6600951733514613</v>
      </c>
      <c r="K37" s="38">
        <v>11.262951334379906</v>
      </c>
    </row>
    <row r="38" spans="1:11" ht="20.100000000000001" customHeight="1" outlineLevel="1">
      <c r="C38" s="2">
        <v>27</v>
      </c>
      <c r="D38" s="55"/>
      <c r="E38" s="55"/>
      <c r="F38" s="2" t="s">
        <v>209</v>
      </c>
      <c r="G38" s="38">
        <v>8.804213135068153</v>
      </c>
      <c r="H38" s="38">
        <v>8.804213135068153</v>
      </c>
      <c r="I38" s="38">
        <v>8.804213135068153</v>
      </c>
      <c r="J38" s="38">
        <v>8.804213135068153</v>
      </c>
      <c r="K38" s="38">
        <v>10.293400286944046</v>
      </c>
    </row>
    <row r="39" spans="1:11" ht="20.100000000000001" customHeight="1">
      <c r="D39" s="44"/>
      <c r="E39" s="44"/>
      <c r="F39" s="55" t="s">
        <v>545</v>
      </c>
    </row>
    <row r="40" spans="1:11" ht="20.100000000000001" customHeight="1" outlineLevel="1">
      <c r="C40" s="2">
        <v>28</v>
      </c>
      <c r="D40" s="2" t="s">
        <v>518</v>
      </c>
      <c r="E40" s="2" t="s">
        <v>258</v>
      </c>
      <c r="F40" s="2" t="s">
        <v>257</v>
      </c>
      <c r="G40" s="38">
        <v>7.0929557007988384</v>
      </c>
      <c r="H40" s="38">
        <v>7.0929557007988384</v>
      </c>
      <c r="I40" s="38">
        <v>7.0929557007988384</v>
      </c>
      <c r="J40" s="38">
        <v>7.0929557007988384</v>
      </c>
      <c r="K40" s="38">
        <v>6.3627844712182062</v>
      </c>
    </row>
    <row r="41" spans="1:11" ht="20.100000000000001" customHeight="1" outlineLevel="1">
      <c r="C41" s="2">
        <v>29</v>
      </c>
      <c r="D41" s="55"/>
      <c r="E41" s="55"/>
      <c r="F41" s="2" t="s">
        <v>513</v>
      </c>
      <c r="G41" s="38">
        <v>6.9418661455788957</v>
      </c>
      <c r="H41" s="38">
        <v>6.9418661455788957</v>
      </c>
      <c r="I41" s="38">
        <v>6.9418661455788957</v>
      </c>
      <c r="J41" s="38">
        <v>6.9418661455788957</v>
      </c>
      <c r="K41" s="38">
        <v>5.8591261739485505</v>
      </c>
    </row>
    <row r="42" spans="1:11" s="56" customFormat="1" ht="20.100000000000001" customHeight="1" outlineLevel="1">
      <c r="A42" s="72"/>
      <c r="B42" s="72"/>
      <c r="C42" s="2">
        <v>30</v>
      </c>
      <c r="D42" s="55"/>
      <c r="E42" s="55"/>
      <c r="F42" s="2" t="s">
        <v>522</v>
      </c>
      <c r="G42" s="38">
        <v>17.038369304556355</v>
      </c>
      <c r="H42" s="38">
        <v>17.038369304556355</v>
      </c>
      <c r="I42" s="38">
        <v>17.038369304556355</v>
      </c>
      <c r="J42" s="38">
        <v>17.038369304556355</v>
      </c>
      <c r="K42" s="38">
        <v>50.171328671328673</v>
      </c>
    </row>
    <row r="43" spans="1:11" s="56" customFormat="1" ht="20.100000000000001" customHeight="1" outlineLevel="1">
      <c r="A43" s="72"/>
      <c r="B43" s="72"/>
      <c r="C43" s="2">
        <v>31</v>
      </c>
      <c r="D43" s="55"/>
      <c r="E43" s="55"/>
      <c r="F43" s="2" t="s">
        <v>523</v>
      </c>
      <c r="G43" s="38">
        <v>5.8889349357646088</v>
      </c>
      <c r="H43" s="38">
        <v>5.8889349357646088</v>
      </c>
      <c r="I43" s="38">
        <v>5.8889349357646088</v>
      </c>
      <c r="J43" s="38">
        <v>5.8889349357646088</v>
      </c>
      <c r="K43" s="38">
        <v>5.0241596638655466</v>
      </c>
    </row>
    <row r="44" spans="1:11" s="51" customFormat="1" ht="20.100000000000001" customHeight="1">
      <c r="A44" s="72"/>
      <c r="B44" s="72"/>
      <c r="C44" s="53"/>
      <c r="D44" s="44"/>
      <c r="E44" s="44"/>
      <c r="F44" s="55" t="s">
        <v>546</v>
      </c>
    </row>
    <row r="45" spans="1:11" ht="20.100000000000001" customHeight="1" outlineLevel="1">
      <c r="C45" s="2">
        <v>32</v>
      </c>
      <c r="D45" s="2" t="s">
        <v>511</v>
      </c>
      <c r="E45" s="2" t="s">
        <v>212</v>
      </c>
      <c r="F45" s="2" t="s">
        <v>211</v>
      </c>
      <c r="G45" s="38">
        <v>2.4973637961335675</v>
      </c>
      <c r="H45" s="38">
        <v>2.4973637961335675</v>
      </c>
      <c r="I45" s="38">
        <v>2.4973637961335675</v>
      </c>
      <c r="J45" s="38">
        <v>2.4973637961335675</v>
      </c>
      <c r="K45" s="38">
        <v>2.4156565656565658</v>
      </c>
    </row>
    <row r="46" spans="1:11" ht="20.100000000000001" customHeight="1" outlineLevel="1">
      <c r="C46" s="2">
        <v>33</v>
      </c>
      <c r="D46" s="55"/>
      <c r="E46" s="55"/>
      <c r="F46" s="2" t="s">
        <v>259</v>
      </c>
      <c r="G46" s="38">
        <v>4.9633251833740832</v>
      </c>
      <c r="H46" s="38">
        <v>4.9633251833740832</v>
      </c>
      <c r="I46" s="38">
        <v>4.9633251833740832</v>
      </c>
      <c r="J46" s="38">
        <v>4.9633251833740832</v>
      </c>
      <c r="K46" s="38">
        <v>4.6019884541372678</v>
      </c>
    </row>
    <row r="47" spans="1:11" s="56" customFormat="1" ht="20.100000000000001" customHeight="1" outlineLevel="1">
      <c r="A47" s="72"/>
      <c r="B47" s="72"/>
      <c r="C47" s="2">
        <v>34</v>
      </c>
      <c r="D47" s="55"/>
      <c r="E47" s="55"/>
      <c r="F47" s="2" t="s">
        <v>506</v>
      </c>
      <c r="G47" s="38">
        <v>2.1781115879828326</v>
      </c>
      <c r="H47" s="38">
        <v>2.1781115879828326</v>
      </c>
      <c r="I47" s="38">
        <v>2.1781115879828326</v>
      </c>
      <c r="J47" s="38">
        <v>2.1781115879828326</v>
      </c>
      <c r="K47" s="38">
        <v>2.3046900096370062</v>
      </c>
    </row>
    <row r="48" spans="1:11" s="56" customFormat="1" ht="20.100000000000001" customHeight="1" outlineLevel="1">
      <c r="A48" s="72"/>
      <c r="B48" s="72"/>
      <c r="C48" s="2">
        <v>35</v>
      </c>
      <c r="D48" s="55"/>
      <c r="E48" s="55"/>
      <c r="F48" s="2" t="s">
        <v>507</v>
      </c>
      <c r="G48" s="38">
        <v>2.1533565691771481</v>
      </c>
      <c r="H48" s="38">
        <v>2.1533565691771481</v>
      </c>
      <c r="I48" s="38">
        <v>2.1533565691771481</v>
      </c>
      <c r="J48" s="38">
        <v>2.1533565691771481</v>
      </c>
      <c r="K48" s="38">
        <v>2.1632745364088648</v>
      </c>
    </row>
    <row r="49" spans="1:11" ht="20.100000000000001" customHeight="1">
      <c r="D49" s="44"/>
      <c r="E49" s="44"/>
      <c r="F49" s="55" t="s">
        <v>547</v>
      </c>
    </row>
    <row r="50" spans="1:11" ht="20.100000000000001" customHeight="1" outlineLevel="1">
      <c r="C50" s="2">
        <v>36</v>
      </c>
      <c r="D50" s="2" t="s">
        <v>519</v>
      </c>
      <c r="E50" s="2" t="s">
        <v>281</v>
      </c>
      <c r="F50" s="2" t="s">
        <v>275</v>
      </c>
      <c r="G50" s="4">
        <v>121.23316522691592</v>
      </c>
      <c r="H50" s="4">
        <v>121.23316522691592</v>
      </c>
      <c r="I50" s="4">
        <v>121.23316522691592</v>
      </c>
      <c r="J50" s="4">
        <v>121.23316522691592</v>
      </c>
      <c r="K50" s="4">
        <v>131.24050478471679</v>
      </c>
    </row>
    <row r="51" spans="1:11" ht="20.100000000000001" customHeight="1" outlineLevel="1">
      <c r="C51" s="2">
        <v>37</v>
      </c>
      <c r="D51" s="55"/>
      <c r="E51" s="55"/>
      <c r="F51" s="2" t="s">
        <v>508</v>
      </c>
      <c r="G51" s="4">
        <v>134.90836490222176</v>
      </c>
      <c r="H51" s="4">
        <v>134.90836490222176</v>
      </c>
      <c r="I51" s="4">
        <v>134.90836490222176</v>
      </c>
      <c r="J51" s="4">
        <v>134.90836490222176</v>
      </c>
      <c r="K51" s="4">
        <v>156.19819061645276</v>
      </c>
    </row>
    <row r="52" spans="1:11" ht="20.100000000000001" customHeight="1" outlineLevel="1">
      <c r="C52" s="2">
        <v>38</v>
      </c>
      <c r="D52" s="55"/>
      <c r="E52" s="55"/>
      <c r="F52" s="2" t="s">
        <v>277</v>
      </c>
      <c r="G52" s="4">
        <v>37.784306826178742</v>
      </c>
      <c r="H52" s="4">
        <v>37.784306826178742</v>
      </c>
      <c r="I52" s="4">
        <v>37.784306826178742</v>
      </c>
      <c r="J52" s="4">
        <v>37.784306826178742</v>
      </c>
      <c r="K52" s="4">
        <v>32.407136385810858</v>
      </c>
    </row>
    <row r="53" spans="1:11" ht="20.100000000000001" customHeight="1" outlineLevel="1">
      <c r="C53" s="2">
        <v>39</v>
      </c>
      <c r="D53" s="55"/>
      <c r="E53" s="55"/>
      <c r="F53" s="2" t="s">
        <v>278</v>
      </c>
      <c r="G53" s="4">
        <v>51.459506501484597</v>
      </c>
      <c r="H53" s="4">
        <v>51.459506501484597</v>
      </c>
      <c r="I53" s="4">
        <v>51.459506501484597</v>
      </c>
      <c r="J53" s="4">
        <v>51.459506501484597</v>
      </c>
      <c r="K53" s="4">
        <v>57.364822217546809</v>
      </c>
    </row>
    <row r="54" spans="1:11" ht="20.100000000000001" customHeight="1" outlineLevel="1">
      <c r="C54" s="2">
        <v>40</v>
      </c>
      <c r="D54" s="55"/>
      <c r="E54" s="55"/>
      <c r="F54" s="2" t="s">
        <v>276</v>
      </c>
      <c r="G54" s="4">
        <v>172.69267172840051</v>
      </c>
      <c r="H54" s="4">
        <v>172.69267172840051</v>
      </c>
      <c r="I54" s="4">
        <v>172.69267172840051</v>
      </c>
      <c r="J54" s="4">
        <v>172.69267172840051</v>
      </c>
      <c r="K54" s="4">
        <v>188.60532700226361</v>
      </c>
    </row>
    <row r="55" spans="1:11" s="57" customFormat="1" ht="20.100000000000001" customHeight="1">
      <c r="A55" s="72"/>
      <c r="B55" s="72"/>
      <c r="D55" s="48"/>
      <c r="E55" s="48"/>
      <c r="F55" s="50" t="s">
        <v>574</v>
      </c>
      <c r="G55" s="49"/>
      <c r="H55" s="49"/>
      <c r="I55" s="49"/>
      <c r="J55" s="49"/>
      <c r="K55" s="49"/>
    </row>
    <row r="56" spans="1:11" ht="20.100000000000001" customHeight="1">
      <c r="D56" s="44"/>
      <c r="E56" s="44"/>
      <c r="F56" s="55" t="s">
        <v>548</v>
      </c>
    </row>
    <row r="57" spans="1:11" ht="20.100000000000001" customHeight="1" outlineLevel="1">
      <c r="C57" s="2">
        <v>41</v>
      </c>
      <c r="D57" s="2" t="s">
        <v>520</v>
      </c>
      <c r="E57" s="2" t="s">
        <v>214</v>
      </c>
      <c r="F57" s="2" t="s">
        <v>476</v>
      </c>
      <c r="G57" s="38">
        <v>1.7523868186017864</v>
      </c>
      <c r="H57" s="38">
        <v>1.7523868186017864</v>
      </c>
      <c r="I57" s="38">
        <v>1.7523868186017864</v>
      </c>
      <c r="J57" s="38">
        <v>1.7523868186017864</v>
      </c>
      <c r="K57" s="38">
        <v>1.8905155951623169</v>
      </c>
    </row>
    <row r="58" spans="1:11" ht="20.100000000000001" customHeight="1" outlineLevel="1">
      <c r="C58" s="2">
        <v>42</v>
      </c>
      <c r="D58" s="55"/>
      <c r="E58" s="55"/>
      <c r="F58" s="2" t="s">
        <v>485</v>
      </c>
      <c r="G58" s="38">
        <v>4.3896882494004794</v>
      </c>
      <c r="H58" s="38">
        <v>4.3896882494004794</v>
      </c>
      <c r="I58" s="38">
        <v>4.3896882494004794</v>
      </c>
      <c r="J58" s="38">
        <v>4.3896882494004794</v>
      </c>
      <c r="K58" s="38">
        <v>10.867132867132867</v>
      </c>
    </row>
    <row r="59" spans="1:11" ht="20.100000000000001" customHeight="1" outlineLevel="1">
      <c r="C59" s="2">
        <v>43</v>
      </c>
      <c r="D59" s="55"/>
      <c r="E59" s="55"/>
      <c r="F59" s="2" t="s">
        <v>438</v>
      </c>
      <c r="G59" s="38">
        <v>19.392156862745097</v>
      </c>
      <c r="H59" s="38">
        <v>19.392156862745097</v>
      </c>
      <c r="I59" s="38">
        <v>19.392156862745097</v>
      </c>
      <c r="J59" s="38">
        <v>19.392156862745097</v>
      </c>
      <c r="K59" s="38">
        <v>75.285714285714292</v>
      </c>
    </row>
    <row r="60" spans="1:11" ht="20.100000000000001" customHeight="1" outlineLevel="1">
      <c r="C60" s="2">
        <v>44</v>
      </c>
      <c r="D60" s="55"/>
      <c r="E60" s="55"/>
      <c r="F60" s="2" t="s">
        <v>469</v>
      </c>
      <c r="G60" s="38">
        <v>6.2352941176470589</v>
      </c>
      <c r="H60" s="38">
        <v>6.2352941176470589</v>
      </c>
      <c r="I60" s="38">
        <v>6.2352941176470589</v>
      </c>
      <c r="J60" s="38">
        <v>6.2352941176470589</v>
      </c>
      <c r="K60" s="38">
        <v>49.952380952380949</v>
      </c>
    </row>
    <row r="61" spans="1:11" ht="20.100000000000001" customHeight="1" outlineLevel="1">
      <c r="C61" s="2">
        <v>45</v>
      </c>
      <c r="D61" s="55"/>
      <c r="E61" s="55"/>
      <c r="F61" s="2" t="s">
        <v>442</v>
      </c>
      <c r="G61" s="38">
        <v>0.86885245901639341</v>
      </c>
      <c r="H61" s="38">
        <v>0.86885245901639341</v>
      </c>
      <c r="I61" s="38">
        <v>0.86885245901639341</v>
      </c>
      <c r="J61" s="38">
        <v>0.86885245901639341</v>
      </c>
      <c r="K61" s="38">
        <v>2.5773955773955772</v>
      </c>
    </row>
    <row r="62" spans="1:11" ht="20.100000000000001" customHeight="1" outlineLevel="1">
      <c r="C62" s="2">
        <v>46</v>
      </c>
      <c r="D62" s="55"/>
      <c r="E62" s="55"/>
      <c r="F62" s="2" t="s">
        <v>509</v>
      </c>
      <c r="G62" s="38">
        <v>0.8665318503538928</v>
      </c>
      <c r="H62" s="38">
        <v>0.8665318503538928</v>
      </c>
      <c r="I62" s="38">
        <v>0.8665318503538928</v>
      </c>
      <c r="J62" s="38">
        <v>0.8665318503538928</v>
      </c>
      <c r="K62" s="38">
        <v>0.11448450347881088</v>
      </c>
    </row>
    <row r="63" spans="1:11" ht="20.100000000000001" customHeight="1" outlineLevel="1">
      <c r="C63" s="2">
        <v>47</v>
      </c>
      <c r="D63" s="55"/>
      <c r="E63" s="55"/>
      <c r="F63" s="2" t="s">
        <v>282</v>
      </c>
      <c r="G63" s="38">
        <v>3.2831142568250757</v>
      </c>
      <c r="H63" s="38">
        <v>3.2831142568250757</v>
      </c>
      <c r="I63" s="38">
        <v>3.2831142568250757</v>
      </c>
      <c r="J63" s="38">
        <v>3.2831142568250757</v>
      </c>
      <c r="K63" s="38">
        <v>1.9873497786211258</v>
      </c>
    </row>
    <row r="64" spans="1:11" s="65" customFormat="1" ht="20.100000000000001" customHeight="1">
      <c r="A64" s="72"/>
      <c r="B64" s="72"/>
      <c r="D64" s="44"/>
      <c r="E64" s="44"/>
      <c r="F64" s="55" t="s">
        <v>549</v>
      </c>
    </row>
    <row r="65" spans="1:11" s="57" customFormat="1" ht="20.100000000000001" customHeight="1" outlineLevel="1">
      <c r="A65" s="72"/>
      <c r="B65" s="72"/>
      <c r="C65" s="2">
        <v>48</v>
      </c>
      <c r="D65" s="2" t="s">
        <v>723</v>
      </c>
      <c r="E65" s="2" t="s">
        <v>215</v>
      </c>
      <c r="F65" s="2" t="s">
        <v>446</v>
      </c>
      <c r="G65" s="28">
        <v>0.36332102495244489</v>
      </c>
      <c r="H65" s="28">
        <v>0.36332102495244489</v>
      </c>
      <c r="I65" s="28">
        <v>0.36332102495244489</v>
      </c>
      <c r="J65" s="28">
        <v>0.36332102495244489</v>
      </c>
      <c r="K65" s="28">
        <v>0.3459590398590619</v>
      </c>
    </row>
    <row r="66" spans="1:11" ht="20.100000000000001" customHeight="1" outlineLevel="1">
      <c r="C66" s="2">
        <v>49</v>
      </c>
      <c r="D66" s="55"/>
      <c r="E66" s="55"/>
      <c r="F66" s="2" t="s">
        <v>474</v>
      </c>
      <c r="G66" s="28">
        <v>9.3319906008727763E-2</v>
      </c>
      <c r="H66" s="28">
        <v>9.3319906008727763E-2</v>
      </c>
      <c r="I66" s="28">
        <v>9.3319906008727763E-2</v>
      </c>
      <c r="J66" s="28">
        <v>9.3319906008727763E-2</v>
      </c>
      <c r="K66" s="28">
        <v>3.1490861043822947E-2</v>
      </c>
    </row>
    <row r="67" spans="1:11" ht="20.100000000000001" customHeight="1" outlineLevel="1">
      <c r="C67" s="2">
        <v>50</v>
      </c>
      <c r="D67" s="55"/>
      <c r="E67" s="55"/>
      <c r="F67" s="2" t="s">
        <v>475</v>
      </c>
      <c r="G67" s="28">
        <v>0.27000111894371714</v>
      </c>
      <c r="H67" s="28">
        <v>0.27000111894371714</v>
      </c>
      <c r="I67" s="28">
        <v>0.27000111894371714</v>
      </c>
      <c r="J67" s="28">
        <v>0.27000111894371714</v>
      </c>
      <c r="K67" s="28">
        <v>0.31446817881523892</v>
      </c>
    </row>
    <row r="68" spans="1:11" ht="20.100000000000001" customHeight="1" outlineLevel="1">
      <c r="C68" s="2">
        <v>51</v>
      </c>
      <c r="D68" s="55"/>
      <c r="E68" s="55"/>
      <c r="F68" s="2" t="s">
        <v>222</v>
      </c>
      <c r="G68" s="28">
        <v>5.8691062631949328E-2</v>
      </c>
      <c r="H68" s="28">
        <v>5.8691062631949328E-2</v>
      </c>
      <c r="I68" s="28">
        <v>5.8691062631949328E-2</v>
      </c>
      <c r="J68" s="28">
        <v>5.8691062631949328E-2</v>
      </c>
      <c r="K68" s="28">
        <v>1.9931702557669524E-2</v>
      </c>
    </row>
    <row r="69" spans="1:11" ht="20.100000000000001" customHeight="1" outlineLevel="1">
      <c r="C69" s="2">
        <v>52</v>
      </c>
      <c r="D69" s="55"/>
      <c r="E69" s="55"/>
      <c r="F69" s="2" t="s">
        <v>223</v>
      </c>
      <c r="G69" s="28">
        <v>0.16980999296270233</v>
      </c>
      <c r="H69" s="28">
        <v>0.16980999296270233</v>
      </c>
      <c r="I69" s="28">
        <v>0.16980999296270233</v>
      </c>
      <c r="J69" s="28">
        <v>0.16980999296270233</v>
      </c>
      <c r="K69" s="28">
        <v>0.1990382605059586</v>
      </c>
    </row>
    <row r="70" spans="1:11" ht="20.100000000000001" customHeight="1">
      <c r="D70" s="44"/>
      <c r="E70" s="44"/>
      <c r="F70" s="55" t="s">
        <v>550</v>
      </c>
    </row>
    <row r="71" spans="1:11" ht="20.100000000000001" customHeight="1" outlineLevel="1">
      <c r="C71" s="2">
        <v>53</v>
      </c>
      <c r="D71" s="2" t="s">
        <v>724</v>
      </c>
      <c r="E71" s="2" t="s">
        <v>213</v>
      </c>
      <c r="F71" s="2" t="s">
        <v>468</v>
      </c>
      <c r="G71" s="38">
        <v>2.1864898466639038</v>
      </c>
      <c r="H71" s="38">
        <v>2.1864898466639038</v>
      </c>
      <c r="I71" s="38">
        <v>2.1864898466639038</v>
      </c>
      <c r="J71" s="38">
        <v>2.1864898466639038</v>
      </c>
      <c r="K71" s="38">
        <v>2.0917366946778713</v>
      </c>
    </row>
    <row r="72" spans="1:11" ht="20.100000000000001" customHeight="1" outlineLevel="1">
      <c r="C72" s="2">
        <v>54</v>
      </c>
      <c r="D72" s="55"/>
      <c r="E72" s="55"/>
      <c r="F72" s="2" t="s">
        <v>467</v>
      </c>
      <c r="G72" s="38">
        <v>0.69042685453791963</v>
      </c>
      <c r="H72" s="38">
        <v>0.69042685453791963</v>
      </c>
      <c r="I72" s="38">
        <v>0.69042685453791963</v>
      </c>
      <c r="J72" s="38">
        <v>0.69042685453791963</v>
      </c>
      <c r="K72" s="38">
        <v>0.66736694677871145</v>
      </c>
    </row>
    <row r="73" spans="1:11" ht="20.100000000000001" customHeight="1" outlineLevel="1">
      <c r="C73" s="2">
        <v>55</v>
      </c>
      <c r="D73" s="55"/>
      <c r="E73" s="55"/>
      <c r="F73" s="2" t="s">
        <v>226</v>
      </c>
      <c r="G73" s="38">
        <v>2.154993783671778E-2</v>
      </c>
      <c r="H73" s="38">
        <v>2.154993783671778E-2</v>
      </c>
      <c r="I73" s="38">
        <v>2.154993783671778E-2</v>
      </c>
      <c r="J73" s="38">
        <v>2.154993783671778E-2</v>
      </c>
      <c r="K73" s="38">
        <v>0.17927170868347339</v>
      </c>
    </row>
    <row r="74" spans="1:11" s="57" customFormat="1" ht="20.100000000000001" customHeight="1">
      <c r="A74" s="72"/>
      <c r="B74" s="72"/>
      <c r="D74" s="48"/>
      <c r="E74" s="48"/>
      <c r="F74" s="50" t="s">
        <v>567</v>
      </c>
      <c r="G74" s="49"/>
      <c r="H74" s="49"/>
      <c r="I74" s="49"/>
      <c r="J74" s="49"/>
      <c r="K74" s="49"/>
    </row>
    <row r="75" spans="1:11" ht="20.100000000000001" customHeight="1">
      <c r="D75" s="44"/>
      <c r="E75" s="44"/>
      <c r="F75" s="55" t="s">
        <v>551</v>
      </c>
    </row>
    <row r="76" spans="1:11" ht="20.100000000000001" customHeight="1" outlineLevel="1">
      <c r="C76" s="2">
        <v>56</v>
      </c>
      <c r="D76" s="2" t="s">
        <v>725</v>
      </c>
      <c r="E76" s="2" t="s">
        <v>287</v>
      </c>
      <c r="F76" s="2" t="s">
        <v>283</v>
      </c>
      <c r="G76" s="38">
        <v>0.56115879828326176</v>
      </c>
      <c r="H76" s="38">
        <v>0.56115879828326176</v>
      </c>
      <c r="I76" s="38">
        <v>0.56115879828326176</v>
      </c>
      <c r="J76" s="38">
        <v>0.56115879828326176</v>
      </c>
      <c r="K76" s="38">
        <v>0.4991969161580469</v>
      </c>
    </row>
    <row r="77" spans="1:11" ht="20.100000000000001" customHeight="1" outlineLevel="1">
      <c r="C77" s="2">
        <v>57</v>
      </c>
      <c r="D77" s="55"/>
      <c r="E77" s="55"/>
      <c r="F77" s="2" t="s">
        <v>284</v>
      </c>
      <c r="G77" s="38">
        <v>1.5542201584266593</v>
      </c>
      <c r="H77" s="38">
        <v>1.5542201584266593</v>
      </c>
      <c r="I77" s="38">
        <v>1.5542201584266593</v>
      </c>
      <c r="J77" s="38">
        <v>1.5542201584266593</v>
      </c>
      <c r="K77" s="38">
        <v>1.9111969111969112</v>
      </c>
    </row>
    <row r="78" spans="1:11" ht="20.100000000000001" customHeight="1" outlineLevel="1">
      <c r="C78" s="2">
        <v>58</v>
      </c>
      <c r="D78" s="55"/>
      <c r="E78" s="55"/>
      <c r="F78" s="2" t="s">
        <v>285</v>
      </c>
      <c r="G78" s="38">
        <v>1.7523868186017864</v>
      </c>
      <c r="H78" s="38">
        <v>1.7523868186017864</v>
      </c>
      <c r="I78" s="38">
        <v>1.7523868186017864</v>
      </c>
      <c r="J78" s="38">
        <v>1.7523868186017864</v>
      </c>
      <c r="K78" s="38">
        <v>1.8905155951623169</v>
      </c>
    </row>
    <row r="79" spans="1:11" ht="20.100000000000001" customHeight="1" outlineLevel="1">
      <c r="C79" s="2">
        <v>59</v>
      </c>
      <c r="D79" s="55"/>
      <c r="E79" s="55"/>
      <c r="F79" s="2" t="s">
        <v>286</v>
      </c>
      <c r="G79" s="38" t="s">
        <v>204</v>
      </c>
      <c r="H79" s="38" t="s">
        <v>742</v>
      </c>
      <c r="I79" s="38" t="s">
        <v>742</v>
      </c>
      <c r="J79" s="38" t="s">
        <v>742</v>
      </c>
      <c r="K79" s="38">
        <v>-3.9784172661870505</v>
      </c>
    </row>
    <row r="80" spans="1:11" ht="20.100000000000001" customHeight="1">
      <c r="D80" s="44"/>
      <c r="E80" s="44"/>
      <c r="F80" s="68" t="s">
        <v>568</v>
      </c>
    </row>
    <row r="81" spans="3:11" ht="20.100000000000001" customHeight="1" outlineLevel="1">
      <c r="C81" s="2">
        <v>60</v>
      </c>
      <c r="D81" s="2" t="s">
        <v>563</v>
      </c>
      <c r="E81" s="2" t="s">
        <v>252</v>
      </c>
      <c r="F81" s="2" t="s">
        <v>251</v>
      </c>
      <c r="G81" s="38">
        <v>1.5706502636203867</v>
      </c>
      <c r="H81" s="38">
        <v>1.5706502636203867</v>
      </c>
      <c r="I81" s="38">
        <v>1.5706502636203867</v>
      </c>
      <c r="J81" s="38">
        <v>1.5706502636203867</v>
      </c>
      <c r="K81" s="38">
        <v>1.5289562289562288</v>
      </c>
    </row>
    <row r="82" spans="3:11" ht="20.100000000000001" customHeight="1" outlineLevel="1">
      <c r="C82" s="2">
        <v>61</v>
      </c>
      <c r="D82" s="55"/>
      <c r="E82" s="55"/>
      <c r="F82" s="2" t="s">
        <v>496</v>
      </c>
      <c r="G82" s="38">
        <v>0.57065026362038662</v>
      </c>
      <c r="H82" s="38">
        <v>0.57065026362038662</v>
      </c>
      <c r="I82" s="38">
        <v>0.57065026362038662</v>
      </c>
      <c r="J82" s="38">
        <v>0.57065026362038662</v>
      </c>
      <c r="K82" s="38">
        <v>0.52895622895622896</v>
      </c>
    </row>
    <row r="83" spans="3:11" ht="20.100000000000001" customHeight="1" outlineLevel="1">
      <c r="C83" s="2">
        <v>62</v>
      </c>
      <c r="D83" s="55"/>
      <c r="E83" s="55"/>
      <c r="F83" s="2" t="s">
        <v>497</v>
      </c>
      <c r="G83" s="38">
        <v>0.15975395430579964</v>
      </c>
      <c r="H83" s="38">
        <v>0.15975395430579964</v>
      </c>
      <c r="I83" s="38">
        <v>0.15975395430579964</v>
      </c>
      <c r="J83" s="38">
        <v>0.15975395430579964</v>
      </c>
      <c r="K83" s="38">
        <v>0.11666666666666667</v>
      </c>
    </row>
    <row r="84" spans="3:11" ht="20.100000000000001" customHeight="1" outlineLevel="1">
      <c r="C84" s="2">
        <v>63</v>
      </c>
      <c r="D84" s="55"/>
      <c r="E84" s="55"/>
      <c r="F84" s="2" t="s">
        <v>250</v>
      </c>
      <c r="G84" s="38">
        <v>0.15061511423550089</v>
      </c>
      <c r="H84" s="38">
        <v>0.15061511423550089</v>
      </c>
      <c r="I84" s="38">
        <v>0.15061511423550089</v>
      </c>
      <c r="J84" s="38">
        <v>0.15061511423550089</v>
      </c>
      <c r="K84" s="38">
        <v>3.0471380471380472E-2</v>
      </c>
    </row>
    <row r="85" spans="3:11" ht="20.100000000000001" customHeight="1" outlineLevel="1">
      <c r="C85" s="2">
        <v>64</v>
      </c>
      <c r="D85" s="55"/>
      <c r="E85" s="55"/>
      <c r="F85" s="2" t="s">
        <v>498</v>
      </c>
      <c r="G85" s="38">
        <v>9.5430579964850618E-2</v>
      </c>
      <c r="H85" s="38">
        <v>9.5430579964850618E-2</v>
      </c>
      <c r="I85" s="38">
        <v>9.5430579964850618E-2</v>
      </c>
      <c r="J85" s="38">
        <v>9.5430579964850618E-2</v>
      </c>
      <c r="K85" s="38">
        <v>4.8148148148148148E-2</v>
      </c>
    </row>
    <row r="86" spans="3:11" ht="20.100000000000001" customHeight="1" outlineLevel="1">
      <c r="C86" s="2">
        <v>65</v>
      </c>
      <c r="D86" s="55"/>
      <c r="E86" s="55"/>
      <c r="F86" s="2" t="s">
        <v>253</v>
      </c>
      <c r="G86" s="38">
        <v>0.63667897504755511</v>
      </c>
      <c r="H86" s="38">
        <v>0.63667897504755511</v>
      </c>
      <c r="I86" s="38">
        <v>0.63667897504755511</v>
      </c>
      <c r="J86" s="38">
        <v>0.63667897504755511</v>
      </c>
      <c r="K86" s="38">
        <v>0.65404096014093815</v>
      </c>
    </row>
    <row r="87" spans="3:11" ht="20.100000000000001" customHeight="1" outlineLevel="1">
      <c r="C87" s="2">
        <v>66</v>
      </c>
      <c r="D87" s="55"/>
      <c r="E87" s="55"/>
      <c r="F87" s="2" t="s">
        <v>499</v>
      </c>
      <c r="G87" s="38">
        <v>0.10171198388721048</v>
      </c>
      <c r="H87" s="38">
        <v>0.10171198388721048</v>
      </c>
      <c r="I87" s="38">
        <v>0.10171198388721048</v>
      </c>
      <c r="J87" s="38">
        <v>0.10171198388721048</v>
      </c>
      <c r="K87" s="38">
        <v>7.6304778683109448E-2</v>
      </c>
    </row>
    <row r="88" spans="3:11" ht="20.100000000000001" customHeight="1" outlineLevel="1">
      <c r="C88" s="2">
        <v>67</v>
      </c>
      <c r="D88" s="55"/>
      <c r="E88" s="55"/>
      <c r="F88" s="2" t="s">
        <v>248</v>
      </c>
      <c r="G88" s="38">
        <v>9.5893476558129132E-2</v>
      </c>
      <c r="H88" s="38">
        <v>9.5893476558129132E-2</v>
      </c>
      <c r="I88" s="38">
        <v>9.5893476558129132E-2</v>
      </c>
      <c r="J88" s="38">
        <v>9.5893476558129132E-2</v>
      </c>
      <c r="K88" s="38">
        <v>1.9929530940321516E-2</v>
      </c>
    </row>
    <row r="89" spans="3:11" ht="20.100000000000001" customHeight="1" outlineLevel="1">
      <c r="C89" s="2">
        <v>68</v>
      </c>
      <c r="D89" s="55"/>
      <c r="E89" s="55"/>
      <c r="F89" s="2" t="s">
        <v>444</v>
      </c>
      <c r="G89" s="38">
        <v>0.13774814365813001</v>
      </c>
      <c r="H89" s="38">
        <v>0.13774814365813001</v>
      </c>
      <c r="I89" s="38">
        <v>0.13774814365813001</v>
      </c>
      <c r="J89" s="38">
        <v>0.13774814365813001</v>
      </c>
      <c r="K89" s="38">
        <v>0.1044776119402985</v>
      </c>
    </row>
    <row r="90" spans="3:11" ht="20.100000000000001" customHeight="1" outlineLevel="1">
      <c r="C90" s="2">
        <v>69</v>
      </c>
      <c r="D90" s="55"/>
      <c r="E90" s="55"/>
      <c r="F90" s="2" t="s">
        <v>510</v>
      </c>
      <c r="G90" s="38">
        <v>8.7116958126102997E-2</v>
      </c>
      <c r="H90" s="38">
        <v>8.7116958126102997E-2</v>
      </c>
      <c r="I90" s="38">
        <v>8.7116958126102997E-2</v>
      </c>
      <c r="J90" s="38">
        <v>8.7116958126102997E-2</v>
      </c>
      <c r="K90" s="38">
        <v>4.5936395759717315E-2</v>
      </c>
    </row>
    <row r="91" spans="3:11" ht="20.100000000000001" customHeight="1">
      <c r="D91" s="44"/>
      <c r="E91" s="44"/>
      <c r="F91" s="55" t="s">
        <v>569</v>
      </c>
    </row>
    <row r="92" spans="3:11" ht="20.100000000000001" customHeight="1" outlineLevel="1">
      <c r="C92" s="2">
        <v>70</v>
      </c>
      <c r="D92" s="2" t="s">
        <v>521</v>
      </c>
      <c r="E92" s="2" t="s">
        <v>435</v>
      </c>
      <c r="F92" s="2" t="s">
        <v>470</v>
      </c>
      <c r="G92" s="38">
        <v>1.7820267686424474</v>
      </c>
      <c r="H92" s="38">
        <v>1.7820267686424474</v>
      </c>
      <c r="I92" s="38">
        <v>1.7820267686424474</v>
      </c>
      <c r="J92" s="38">
        <v>1.7820267686424474</v>
      </c>
      <c r="K92" s="38">
        <v>2.003217503217503</v>
      </c>
    </row>
    <row r="93" spans="3:11" ht="20.100000000000001" customHeight="1" outlineLevel="1">
      <c r="C93" s="2">
        <v>71</v>
      </c>
      <c r="D93" s="55"/>
      <c r="E93" s="55"/>
      <c r="F93" s="2" t="s">
        <v>439</v>
      </c>
      <c r="G93" s="38">
        <v>0.72999888105628286</v>
      </c>
      <c r="H93" s="38">
        <v>0.72999888105628286</v>
      </c>
      <c r="I93" s="38">
        <v>0.72999888105628286</v>
      </c>
      <c r="J93" s="38">
        <v>0.72999888105628286</v>
      </c>
      <c r="K93" s="38">
        <v>0.68553182118476108</v>
      </c>
    </row>
    <row r="94" spans="3:11" ht="20.100000000000001" customHeight="1" outlineLevel="1">
      <c r="C94" s="2">
        <v>72</v>
      </c>
      <c r="D94" s="55"/>
      <c r="E94" s="55"/>
      <c r="F94" s="2" t="s">
        <v>471</v>
      </c>
      <c r="G94" s="38">
        <v>0.32035358621461341</v>
      </c>
      <c r="H94" s="38">
        <v>0.32035358621461341</v>
      </c>
      <c r="I94" s="38">
        <v>0.32035358621461341</v>
      </c>
      <c r="J94" s="38">
        <v>0.32035358621461341</v>
      </c>
      <c r="K94" s="38">
        <v>0.34331645012111872</v>
      </c>
    </row>
    <row r="95" spans="3:11" ht="20.100000000000001" customHeight="1" outlineLevel="1">
      <c r="C95" s="2">
        <v>73</v>
      </c>
      <c r="D95" s="55"/>
      <c r="E95" s="55"/>
      <c r="F95" s="2" t="s">
        <v>440</v>
      </c>
      <c r="G95" s="38">
        <v>1.2609151239958085</v>
      </c>
      <c r="H95" s="38">
        <v>1.2609151239958085</v>
      </c>
      <c r="I95" s="38">
        <v>1.2609151239958085</v>
      </c>
      <c r="J95" s="38">
        <v>1.2609151239958085</v>
      </c>
      <c r="K95" s="38">
        <v>1.3046824887748556</v>
      </c>
    </row>
    <row r="96" spans="3:11" ht="20.100000000000001" customHeight="1" outlineLevel="1">
      <c r="C96" s="2">
        <v>74</v>
      </c>
      <c r="D96" s="55"/>
      <c r="E96" s="55"/>
      <c r="F96" s="2" t="s">
        <v>477</v>
      </c>
      <c r="G96" s="38">
        <v>0.92724077328646748</v>
      </c>
      <c r="H96" s="38">
        <v>0.92724077328646748</v>
      </c>
      <c r="I96" s="38">
        <v>0.92724077328646748</v>
      </c>
      <c r="J96" s="38">
        <v>0.92724077328646748</v>
      </c>
      <c r="K96" s="38">
        <v>1.0057239057239058</v>
      </c>
    </row>
    <row r="97" spans="1:11" ht="20.100000000000001" customHeight="1">
      <c r="D97" s="44"/>
      <c r="E97" s="44"/>
      <c r="F97" s="55" t="s">
        <v>552</v>
      </c>
    </row>
    <row r="98" spans="1:11" ht="20.100000000000001" customHeight="1" outlineLevel="1">
      <c r="C98" s="2">
        <v>75</v>
      </c>
      <c r="D98" s="2" t="s">
        <v>726</v>
      </c>
      <c r="E98" s="2" t="s">
        <v>570</v>
      </c>
      <c r="F98" s="2" t="s">
        <v>290</v>
      </c>
      <c r="G98" s="20">
        <v>2.6504455655247341</v>
      </c>
      <c r="H98" s="20">
        <v>2.6504455655247341</v>
      </c>
      <c r="I98" s="20">
        <v>2.6504455655247341</v>
      </c>
      <c r="J98" s="20">
        <v>2.6504455655247341</v>
      </c>
      <c r="K98" s="20">
        <v>3.0447549335841164</v>
      </c>
    </row>
    <row r="99" spans="1:11" ht="20.100000000000001" customHeight="1" outlineLevel="1">
      <c r="C99" s="2">
        <v>76</v>
      </c>
      <c r="D99" s="2" t="s">
        <v>727</v>
      </c>
      <c r="E99" s="2" t="s">
        <v>571</v>
      </c>
      <c r="F99" s="2" t="s">
        <v>291</v>
      </c>
      <c r="G99" s="20">
        <v>4.2090595331471832</v>
      </c>
      <c r="H99" s="20">
        <v>4.2090595331471832</v>
      </c>
      <c r="I99" s="20">
        <v>4.2090595331471832</v>
      </c>
      <c r="J99" s="20">
        <v>4.2090595331471832</v>
      </c>
      <c r="K99" s="20">
        <v>5.3399499853586629</v>
      </c>
    </row>
    <row r="100" spans="1:11" ht="20.100000000000001" customHeight="1" outlineLevel="1">
      <c r="C100" s="2">
        <v>77</v>
      </c>
      <c r="D100" s="2" t="s">
        <v>728</v>
      </c>
      <c r="E100" s="2" t="s">
        <v>572</v>
      </c>
      <c r="F100" s="2" t="s">
        <v>292</v>
      </c>
      <c r="G100" s="20">
        <v>1.1482392259005469</v>
      </c>
      <c r="H100" s="20">
        <v>1.1482392259005469</v>
      </c>
      <c r="I100" s="20">
        <v>1.1482392259005469</v>
      </c>
      <c r="J100" s="20">
        <v>1.1482392259005469</v>
      </c>
      <c r="K100" s="20">
        <v>1.5777491075707974</v>
      </c>
    </row>
    <row r="101" spans="1:11" ht="20.100000000000001" customHeight="1" outlineLevel="1">
      <c r="C101" s="2">
        <v>78</v>
      </c>
      <c r="D101" s="55"/>
      <c r="E101" s="55"/>
      <c r="F101" s="2" t="s">
        <v>293</v>
      </c>
      <c r="G101" s="38">
        <v>0.32035358621461341</v>
      </c>
      <c r="H101" s="38">
        <v>0.32035358621461341</v>
      </c>
      <c r="I101" s="38">
        <v>0.32035358621461341</v>
      </c>
      <c r="J101" s="38">
        <v>0.32035358621461341</v>
      </c>
      <c r="K101" s="38">
        <v>0.34331645012111872</v>
      </c>
    </row>
    <row r="102" spans="1:11" ht="20.100000000000001" customHeight="1" outlineLevel="1">
      <c r="C102" s="2">
        <v>79</v>
      </c>
      <c r="D102" s="55"/>
      <c r="E102" s="55"/>
      <c r="F102" s="2" t="s">
        <v>294</v>
      </c>
      <c r="G102" s="38">
        <v>1.1637014658162694E-2</v>
      </c>
      <c r="H102" s="38">
        <v>1.1637014658162694E-2</v>
      </c>
      <c r="I102" s="38">
        <v>1.1637014658162694E-2</v>
      </c>
      <c r="J102" s="38">
        <v>1.1637014658162694E-2</v>
      </c>
      <c r="K102" s="38">
        <v>9.5463554283197527E-2</v>
      </c>
    </row>
    <row r="103" spans="1:11" ht="20.100000000000001" customHeight="1" outlineLevel="1">
      <c r="C103" s="2">
        <v>80</v>
      </c>
      <c r="D103" s="55"/>
      <c r="E103" s="55"/>
      <c r="F103" s="2" t="s">
        <v>295</v>
      </c>
      <c r="G103" s="38">
        <v>2.9875797247398455E-2</v>
      </c>
      <c r="H103" s="38">
        <v>2.9875797247398455E-2</v>
      </c>
      <c r="I103" s="38">
        <v>2.9875797247398455E-2</v>
      </c>
      <c r="J103" s="38">
        <v>2.9875797247398455E-2</v>
      </c>
      <c r="K103" s="38">
        <v>0.11319092710856639</v>
      </c>
    </row>
    <row r="104" spans="1:11" ht="20.100000000000001" customHeight="1" outlineLevel="1">
      <c r="C104" s="2">
        <v>81</v>
      </c>
      <c r="D104" s="55"/>
      <c r="E104" s="55"/>
      <c r="F104" s="2" t="s">
        <v>296</v>
      </c>
      <c r="G104" s="38">
        <v>1.7523868186017864</v>
      </c>
      <c r="H104" s="38">
        <v>1.7523868186017864</v>
      </c>
      <c r="I104" s="38">
        <v>1.7523868186017864</v>
      </c>
      <c r="J104" s="38">
        <v>1.7523868186017864</v>
      </c>
      <c r="K104" s="38">
        <v>1.8905155951623169</v>
      </c>
    </row>
    <row r="105" spans="1:11" ht="20.100000000000001" customHeight="1" outlineLevel="1">
      <c r="C105" s="2">
        <v>82</v>
      </c>
      <c r="D105" s="55"/>
      <c r="E105" s="55"/>
      <c r="F105" s="2" t="s">
        <v>297</v>
      </c>
      <c r="G105" s="38">
        <v>1.5900190220431911</v>
      </c>
      <c r="H105" s="38">
        <v>1.5900190220431911</v>
      </c>
      <c r="I105" s="38">
        <v>1.5900190220431911</v>
      </c>
      <c r="J105" s="38">
        <v>1.5900190220431911</v>
      </c>
      <c r="K105" s="38">
        <v>1.5799383395727813</v>
      </c>
    </row>
    <row r="106" spans="1:11" ht="20.100000000000001" customHeight="1" outlineLevel="1">
      <c r="C106" s="2">
        <v>83</v>
      </c>
      <c r="D106" s="55"/>
      <c r="E106" s="55"/>
      <c r="F106" s="2" t="s">
        <v>298</v>
      </c>
      <c r="G106" s="38">
        <v>3.5582410204766698E-2</v>
      </c>
      <c r="H106" s="38">
        <v>3.5582410204766698E-2</v>
      </c>
      <c r="I106" s="38">
        <v>3.5582410204766698E-2</v>
      </c>
      <c r="J106" s="38">
        <v>3.5582410204766698E-2</v>
      </c>
      <c r="K106" s="38">
        <v>0.11550319312926668</v>
      </c>
    </row>
    <row r="107" spans="1:11" ht="20.100000000000001" customHeight="1" outlineLevel="1">
      <c r="C107" s="2">
        <v>84</v>
      </c>
      <c r="D107" s="55"/>
      <c r="E107" s="55"/>
      <c r="F107" s="2" t="s">
        <v>299</v>
      </c>
      <c r="G107" s="38">
        <v>0.11065064235391629</v>
      </c>
      <c r="H107" s="38">
        <v>0.11065064235391629</v>
      </c>
      <c r="I107" s="38">
        <v>0.11065064235391629</v>
      </c>
      <c r="J107" s="38">
        <v>0.11065064235391629</v>
      </c>
      <c r="K107" s="38">
        <v>0.35994397759103641</v>
      </c>
    </row>
    <row r="108" spans="1:11" s="57" customFormat="1" ht="20.100000000000001" customHeight="1">
      <c r="A108" s="72"/>
      <c r="B108" s="72"/>
      <c r="D108" s="48"/>
      <c r="E108" s="48"/>
      <c r="F108" s="50" t="s">
        <v>553</v>
      </c>
      <c r="G108" s="49"/>
      <c r="H108" s="49"/>
      <c r="I108" s="49"/>
      <c r="J108" s="49"/>
      <c r="K108" s="49"/>
    </row>
    <row r="109" spans="1:11" s="43" customFormat="1" ht="20.100000000000001" customHeight="1">
      <c r="A109" s="72"/>
      <c r="B109" s="72"/>
      <c r="C109" s="53"/>
      <c r="D109" s="44"/>
      <c r="E109" s="44"/>
      <c r="F109" s="55" t="s">
        <v>554</v>
      </c>
    </row>
    <row r="110" spans="1:11" ht="20.100000000000001" customHeight="1" outlineLevel="1">
      <c r="C110" s="2">
        <v>85</v>
      </c>
      <c r="D110" s="2" t="s">
        <v>729</v>
      </c>
      <c r="E110" s="2" t="s">
        <v>270</v>
      </c>
      <c r="F110" s="2" t="s">
        <v>266</v>
      </c>
      <c r="G110" s="38">
        <v>0.28425655976676384</v>
      </c>
      <c r="H110" s="38">
        <v>0.28425655976676384</v>
      </c>
      <c r="I110" s="38">
        <v>0.28425655976676384</v>
      </c>
      <c r="J110" s="38">
        <v>0.28425655976676384</v>
      </c>
      <c r="K110" s="38">
        <v>1.2638483965014577</v>
      </c>
    </row>
    <row r="111" spans="1:11" ht="20.100000000000001" customHeight="1" outlineLevel="1">
      <c r="C111" s="2">
        <v>86</v>
      </c>
      <c r="D111" s="55"/>
      <c r="E111" s="55"/>
      <c r="F111" s="2" t="s">
        <v>288</v>
      </c>
      <c r="G111" s="38">
        <v>0.46355685131195334</v>
      </c>
      <c r="H111" s="38">
        <v>0.46355685131195334</v>
      </c>
      <c r="I111" s="38">
        <v>0.46355685131195334</v>
      </c>
      <c r="J111" s="38">
        <v>0.46355685131195334</v>
      </c>
      <c r="K111" s="38">
        <v>1.5291545189504374</v>
      </c>
    </row>
    <row r="112" spans="1:11" ht="20.100000000000001" customHeight="1" outlineLevel="1">
      <c r="C112" s="2">
        <v>87</v>
      </c>
      <c r="D112" s="55"/>
      <c r="E112" s="55"/>
      <c r="F112" s="2" t="s">
        <v>526</v>
      </c>
      <c r="G112" s="38">
        <v>5.2769230769230768</v>
      </c>
      <c r="H112" s="38">
        <v>5.2769230769230768</v>
      </c>
      <c r="I112" s="38">
        <v>5.2769230769230768</v>
      </c>
      <c r="J112" s="38">
        <v>5.2769230769230768</v>
      </c>
      <c r="K112" s="38">
        <v>1.1868512110726643</v>
      </c>
    </row>
    <row r="113" spans="1:11" ht="20.100000000000001" customHeight="1" outlineLevel="1">
      <c r="C113" s="2">
        <v>88</v>
      </c>
      <c r="D113" s="55"/>
      <c r="E113" s="55"/>
      <c r="F113" s="2" t="s">
        <v>530</v>
      </c>
      <c r="G113" s="38">
        <v>8.2944606413994162</v>
      </c>
      <c r="H113" s="38">
        <v>8.2944606413994162</v>
      </c>
      <c r="I113" s="38">
        <v>8.2944606413994162</v>
      </c>
      <c r="J113" s="38">
        <v>8.2944606413994162</v>
      </c>
      <c r="K113" s="38">
        <v>8.6588921282798825</v>
      </c>
    </row>
    <row r="114" spans="1:11" ht="20.100000000000001" customHeight="1" outlineLevel="1">
      <c r="C114" s="2">
        <v>89</v>
      </c>
      <c r="D114" s="55"/>
      <c r="E114" s="55"/>
      <c r="F114" s="2" t="s">
        <v>527</v>
      </c>
      <c r="G114" s="38">
        <v>7.2413793103448268E-2</v>
      </c>
      <c r="H114" s="38">
        <v>7.2413793103448268E-2</v>
      </c>
      <c r="I114" s="38">
        <v>7.2413793103448268E-2</v>
      </c>
      <c r="J114" s="38">
        <v>7.2413793103448268E-2</v>
      </c>
      <c r="K114" s="38">
        <v>7.1712314446999784E-2</v>
      </c>
    </row>
    <row r="115" spans="1:11" ht="20.100000000000001" customHeight="1" outlineLevel="1">
      <c r="C115" s="2">
        <v>90</v>
      </c>
      <c r="D115" s="55"/>
      <c r="E115" s="55"/>
      <c r="F115" s="2" t="s">
        <v>528</v>
      </c>
      <c r="G115" s="38">
        <v>0.34988099285957158</v>
      </c>
      <c r="H115" s="38">
        <v>0.34988099285957158</v>
      </c>
      <c r="I115" s="38">
        <v>0.34988099285957158</v>
      </c>
      <c r="J115" s="38">
        <v>0.34988099285957158</v>
      </c>
      <c r="K115" s="38">
        <v>0.38409854423292272</v>
      </c>
    </row>
    <row r="116" spans="1:11" s="43" customFormat="1" ht="20.100000000000001" customHeight="1">
      <c r="A116" s="72"/>
      <c r="B116" s="72"/>
      <c r="C116" s="53"/>
      <c r="D116" s="44"/>
      <c r="E116" s="44"/>
      <c r="F116" s="55" t="s">
        <v>555</v>
      </c>
    </row>
    <row r="117" spans="1:11" ht="20.100000000000001" customHeight="1" outlineLevel="1">
      <c r="C117" s="2">
        <v>91</v>
      </c>
      <c r="D117" s="2" t="s">
        <v>718</v>
      </c>
      <c r="E117" s="2" t="s">
        <v>267</v>
      </c>
      <c r="F117" s="2" t="s">
        <v>529</v>
      </c>
      <c r="G117" s="38">
        <v>0.18084358523725835</v>
      </c>
      <c r="H117" s="38">
        <v>0.18084358523725835</v>
      </c>
      <c r="I117" s="38">
        <v>0.18084358523725835</v>
      </c>
      <c r="J117" s="38">
        <v>0.18084358523725835</v>
      </c>
      <c r="K117" s="38">
        <v>0.17323232323232324</v>
      </c>
    </row>
    <row r="118" spans="1:11" ht="20.100000000000001" customHeight="1" outlineLevel="1">
      <c r="C118" s="2">
        <v>92</v>
      </c>
      <c r="D118" s="55"/>
      <c r="E118" s="55"/>
      <c r="F118" s="2" t="s">
        <v>531</v>
      </c>
      <c r="G118" s="38">
        <v>0.13272343420126673</v>
      </c>
      <c r="H118" s="38">
        <v>0.13272343420126673</v>
      </c>
      <c r="I118" s="38">
        <v>0.13272343420126673</v>
      </c>
      <c r="J118" s="38">
        <v>0.13272343420126673</v>
      </c>
      <c r="K118" s="38">
        <v>8.4326433897832606E-2</v>
      </c>
    </row>
    <row r="119" spans="1:11" ht="20.100000000000001" customHeight="1" outlineLevel="1">
      <c r="C119" s="2">
        <v>93</v>
      </c>
      <c r="D119" s="55"/>
      <c r="E119" s="55"/>
      <c r="F119" s="2" t="s">
        <v>532</v>
      </c>
      <c r="G119" s="38">
        <v>5.9308176100628929</v>
      </c>
      <c r="H119" s="38">
        <v>5.9308176100628929</v>
      </c>
      <c r="I119" s="38">
        <v>5.9308176100628929</v>
      </c>
      <c r="J119" s="38">
        <v>5.9308176100628929</v>
      </c>
      <c r="K119" s="38">
        <v>1.1534795042897998</v>
      </c>
    </row>
    <row r="120" spans="1:11" ht="20.100000000000001" customHeight="1" outlineLevel="1">
      <c r="C120" s="2">
        <v>94</v>
      </c>
      <c r="D120" s="55"/>
      <c r="E120" s="55"/>
      <c r="F120" s="2" t="s">
        <v>533</v>
      </c>
      <c r="G120" s="38">
        <v>1.9069767441860466</v>
      </c>
      <c r="H120" s="38">
        <v>1.9069767441860466</v>
      </c>
      <c r="I120" s="38">
        <v>1.9069767441860466</v>
      </c>
      <c r="J120" s="38">
        <v>1.9069767441860466</v>
      </c>
      <c r="K120" s="38">
        <v>0.76533839342188492</v>
      </c>
    </row>
    <row r="121" spans="1:11" s="43" customFormat="1" ht="20.100000000000001" customHeight="1">
      <c r="A121" s="72"/>
      <c r="B121" s="72"/>
      <c r="C121" s="53"/>
      <c r="D121" s="44"/>
      <c r="E121" s="44"/>
      <c r="F121" s="55" t="s">
        <v>556</v>
      </c>
    </row>
    <row r="122" spans="1:11" ht="20.100000000000001" customHeight="1" outlineLevel="1">
      <c r="C122" s="2">
        <v>95</v>
      </c>
      <c r="D122" s="2" t="s">
        <v>562</v>
      </c>
      <c r="E122" s="2" t="s">
        <v>272</v>
      </c>
      <c r="F122" s="2" t="s">
        <v>560</v>
      </c>
      <c r="G122" s="38">
        <v>0.55976676384839652</v>
      </c>
      <c r="H122" s="38">
        <v>0.55976676384839652</v>
      </c>
      <c r="I122" s="38">
        <v>0.55976676384839652</v>
      </c>
      <c r="J122" s="38">
        <v>0.55976676384839652</v>
      </c>
      <c r="K122" s="38">
        <v>0.82361516034985427</v>
      </c>
    </row>
    <row r="123" spans="1:11" ht="20.100000000000001" customHeight="1" outlineLevel="1">
      <c r="C123" s="2">
        <v>96</v>
      </c>
      <c r="D123" s="55"/>
      <c r="E123" s="55"/>
      <c r="F123" s="2" t="s">
        <v>524</v>
      </c>
      <c r="G123" s="28">
        <v>0.37317784256559766</v>
      </c>
      <c r="H123" s="28">
        <v>0.37317784256559766</v>
      </c>
      <c r="I123" s="28">
        <v>0.37317784256559766</v>
      </c>
      <c r="J123" s="28">
        <v>0.37317784256559766</v>
      </c>
      <c r="K123" s="28">
        <v>0.54907677356656948</v>
      </c>
    </row>
    <row r="124" spans="1:11" ht="20.100000000000001" customHeight="1" outlineLevel="1">
      <c r="C124" s="2">
        <v>97</v>
      </c>
      <c r="D124" s="55"/>
      <c r="E124" s="55"/>
      <c r="F124" s="2" t="s">
        <v>561</v>
      </c>
      <c r="G124" s="28">
        <v>1.9692307692307693</v>
      </c>
      <c r="H124" s="28">
        <v>1.9692307692307693</v>
      </c>
      <c r="I124" s="28">
        <v>1.9692307692307693</v>
      </c>
      <c r="J124" s="28">
        <v>1.9692307692307693</v>
      </c>
      <c r="K124" s="28">
        <v>0.65167243367935412</v>
      </c>
    </row>
    <row r="125" spans="1:11" s="57" customFormat="1" ht="20.100000000000001" customHeight="1">
      <c r="A125" s="72"/>
      <c r="B125" s="72"/>
      <c r="D125" s="48"/>
      <c r="E125" s="48"/>
      <c r="F125" s="50" t="s">
        <v>557</v>
      </c>
      <c r="G125" s="49"/>
      <c r="H125" s="49"/>
      <c r="I125" s="49"/>
      <c r="J125" s="49"/>
      <c r="K125" s="49"/>
    </row>
    <row r="126" spans="1:11" ht="20.100000000000001" customHeight="1">
      <c r="D126" s="44"/>
      <c r="E126" s="44"/>
      <c r="F126" s="55" t="s">
        <v>558</v>
      </c>
    </row>
    <row r="127" spans="1:11" ht="20.100000000000001" customHeight="1" outlineLevel="1">
      <c r="C127" s="2">
        <v>98</v>
      </c>
      <c r="D127" s="2" t="s">
        <v>500</v>
      </c>
      <c r="E127" s="2" t="s">
        <v>301</v>
      </c>
      <c r="F127" s="2" t="s">
        <v>300</v>
      </c>
      <c r="G127" s="38">
        <v>0.11147079521463758</v>
      </c>
      <c r="H127" s="38">
        <v>0.11147079521463758</v>
      </c>
      <c r="I127" s="38">
        <v>0.11147079521463758</v>
      </c>
      <c r="J127" s="38">
        <v>0.11147079521463758</v>
      </c>
      <c r="K127" s="38">
        <v>9.8404069970032759E-2</v>
      </c>
    </row>
    <row r="128" spans="1:11" ht="20.100000000000001" customHeight="1" outlineLevel="1">
      <c r="C128" s="2">
        <v>99</v>
      </c>
      <c r="D128" s="55"/>
      <c r="E128" s="55"/>
      <c r="F128" s="2" t="s">
        <v>303</v>
      </c>
      <c r="G128" s="38">
        <v>0.1772406847935549</v>
      </c>
      <c r="H128" s="38">
        <v>0.1772406847935549</v>
      </c>
      <c r="I128" s="38">
        <v>0.1772406847935549</v>
      </c>
      <c r="J128" s="38">
        <v>0.1772406847935549</v>
      </c>
      <c r="K128" s="38">
        <v>0.15547236291565733</v>
      </c>
    </row>
    <row r="129" spans="1:11" ht="20.100000000000001" customHeight="1" outlineLevel="1">
      <c r="C129" s="2">
        <v>100</v>
      </c>
      <c r="D129" s="55"/>
      <c r="E129" s="55"/>
      <c r="F129" s="2" t="s">
        <v>302</v>
      </c>
      <c r="G129" s="38">
        <v>0.27838312829525486</v>
      </c>
      <c r="H129" s="38">
        <v>0.27838312829525486</v>
      </c>
      <c r="I129" s="38">
        <v>0.27838312829525486</v>
      </c>
      <c r="J129" s="38">
        <v>0.27838312829525486</v>
      </c>
      <c r="K129" s="38">
        <v>0.23771043771043771</v>
      </c>
    </row>
    <row r="130" spans="1:11" ht="20.100000000000001" customHeight="1" outlineLevel="1">
      <c r="C130" s="2">
        <v>101</v>
      </c>
      <c r="D130" s="55"/>
      <c r="E130" s="55"/>
      <c r="F130" s="2" t="s">
        <v>443</v>
      </c>
      <c r="G130" s="38">
        <v>0.57386363636363635</v>
      </c>
      <c r="H130" s="38">
        <v>0.57386363636363635</v>
      </c>
      <c r="I130" s="38">
        <v>0.57386363636363635</v>
      </c>
      <c r="J130" s="38">
        <v>0.57386363636363635</v>
      </c>
      <c r="K130" s="38">
        <v>0.49079320113314445</v>
      </c>
    </row>
    <row r="131" spans="1:11" ht="20.100000000000001" customHeight="1" outlineLevel="1">
      <c r="C131" s="2">
        <v>102</v>
      </c>
      <c r="D131" s="55"/>
      <c r="E131" s="55"/>
      <c r="F131" s="2" t="s">
        <v>304</v>
      </c>
      <c r="G131" s="38">
        <v>1.5233585858585859</v>
      </c>
      <c r="H131" s="38">
        <v>1.5233585858585859</v>
      </c>
      <c r="I131" s="38">
        <v>1.5233585858585859</v>
      </c>
      <c r="J131" s="38">
        <v>1.5233585858585859</v>
      </c>
      <c r="K131" s="38">
        <v>2.0226628895184136</v>
      </c>
    </row>
    <row r="132" spans="1:11" s="46" customFormat="1" ht="20.100000000000001" customHeight="1" outlineLevel="1">
      <c r="A132" s="72"/>
      <c r="B132" s="72"/>
      <c r="C132" s="2">
        <v>103</v>
      </c>
      <c r="D132" s="55"/>
      <c r="E132" s="55"/>
      <c r="F132" s="2" t="s">
        <v>466</v>
      </c>
      <c r="G132" s="38">
        <v>0.52651515151515149</v>
      </c>
      <c r="H132" s="38">
        <v>0.52651515151515149</v>
      </c>
      <c r="I132" s="38">
        <v>0.52651515151515149</v>
      </c>
      <c r="J132" s="38">
        <v>0.52651515151515149</v>
      </c>
      <c r="K132" s="38">
        <v>0.20254957507082152</v>
      </c>
    </row>
  </sheetData>
  <mergeCells count="1">
    <mergeCell ref="C3:K3"/>
  </mergeCells>
  <conditionalFormatting sqref="G4">
    <cfRule type="containsBlanks" dxfId="7" priority="1">
      <formula>LEN(TRIM(G4))=0</formula>
    </cfRule>
  </conditionalFormatting>
  <hyperlinks>
    <hyperlink ref="A1" location="T!A1" display="TURIN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29">
    <tabColor rgb="FF00B0F0"/>
  </sheetPr>
  <dimension ref="A1:P29"/>
  <sheetViews>
    <sheetView showGridLines="0" zoomScale="90" zoomScaleNormal="90" workbookViewId="0">
      <pane xSplit="6" ySplit="4" topLeftCell="G14" activePane="bottomRight" state="frozen"/>
      <selection activeCell="K13" sqref="K13"/>
      <selection pane="topRight" activeCell="K13" sqref="K13"/>
      <selection pane="bottomLeft" activeCell="K13" sqref="K13"/>
      <selection pane="bottomRight" activeCell="D26" sqref="D26:E29"/>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16">
      <c r="A1" s="77" t="s">
        <v>676</v>
      </c>
    </row>
    <row r="3" spans="1:16" ht="17.100000000000001" customHeight="1">
      <c r="C3" s="90" t="s">
        <v>537</v>
      </c>
      <c r="D3" s="99"/>
      <c r="E3" s="99"/>
      <c r="F3" s="99"/>
      <c r="G3" s="99"/>
      <c r="H3" s="99"/>
      <c r="I3" s="99"/>
      <c r="J3" s="99"/>
      <c r="K3" s="100"/>
      <c r="M3" s="93" t="s">
        <v>730</v>
      </c>
      <c r="N3" s="94"/>
      <c r="O3" s="94"/>
      <c r="P3" s="95"/>
    </row>
    <row r="4" spans="1:16"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ht="20.100000000000001" customHeight="1" collapsed="1">
      <c r="D5" s="48"/>
      <c r="E5" s="48"/>
      <c r="F5" s="50" t="s">
        <v>538</v>
      </c>
      <c r="G5" s="49"/>
      <c r="H5" s="49"/>
      <c r="I5" s="49"/>
      <c r="J5" s="49"/>
      <c r="K5" s="49"/>
      <c r="M5" s="49"/>
      <c r="N5" s="49"/>
      <c r="O5" s="49"/>
      <c r="P5" s="49"/>
    </row>
    <row r="6" spans="1:16" ht="20.100000000000001" customHeight="1">
      <c r="D6" s="44"/>
      <c r="E6" s="44"/>
      <c r="F6" s="55" t="s">
        <v>539</v>
      </c>
      <c r="M6" s="44"/>
      <c r="N6" s="44"/>
      <c r="O6" s="44"/>
      <c r="P6" s="44"/>
    </row>
    <row r="7" spans="1:16" ht="20.100000000000001" customHeight="1">
      <c r="C7" s="2">
        <v>1</v>
      </c>
      <c r="D7" s="2" t="s">
        <v>747</v>
      </c>
      <c r="E7" s="2" t="s">
        <v>201</v>
      </c>
      <c r="F7" s="2" t="s">
        <v>198</v>
      </c>
      <c r="G7" s="28">
        <f>IFERROR(PN!G8/PN!G5,"")</f>
        <v>0.31266713581984518</v>
      </c>
      <c r="H7" s="28">
        <f>IFERROR(PN!H8/PN!H5,"")</f>
        <v>0.31266713581984518</v>
      </c>
      <c r="I7" s="28">
        <f>IFERROR(PN!I8/PN!I5,"")</f>
        <v>0.31266713581984518</v>
      </c>
      <c r="J7" s="28">
        <f>IFERROR(PN!J8/PN!J5,"")</f>
        <v>0.31266713581984518</v>
      </c>
      <c r="K7" s="28">
        <f>IFERROR(PN!K8/PN!K5,"")</f>
        <v>0.33751480939438289</v>
      </c>
      <c r="L7" s="41"/>
      <c r="M7" s="70">
        <f>IFERROR((H7-G7)*100,"")</f>
        <v>0</v>
      </c>
      <c r="N7" s="70">
        <f>IFERROR((I7-H7)*100,"")</f>
        <v>0</v>
      </c>
      <c r="O7" s="70">
        <f>IFERROR((J7-I7)*100,"")</f>
        <v>0</v>
      </c>
      <c r="P7" s="70">
        <f>IFERROR((K7-J7)*100,"")</f>
        <v>2.4847673574537712</v>
      </c>
    </row>
    <row r="8" spans="1:16" ht="20.100000000000001" customHeight="1">
      <c r="C8" s="2">
        <v>2</v>
      </c>
      <c r="D8" s="55"/>
      <c r="E8" s="55"/>
      <c r="F8" s="2" t="s">
        <v>237</v>
      </c>
      <c r="G8" s="28">
        <v>6.9598874032371569E-2</v>
      </c>
      <c r="H8" s="28">
        <v>6.9598874032371569E-2</v>
      </c>
      <c r="I8" s="28">
        <v>6.9598874032371569E-2</v>
      </c>
      <c r="J8" s="28">
        <v>6.9598874032371569E-2</v>
      </c>
      <c r="K8" s="28">
        <v>0.11018189420865565</v>
      </c>
      <c r="L8" s="41"/>
      <c r="M8" s="70">
        <v>0</v>
      </c>
      <c r="N8" s="70">
        <v>0</v>
      </c>
      <c r="O8" s="70">
        <v>0</v>
      </c>
      <c r="P8" s="70">
        <v>4.0583020176284084</v>
      </c>
    </row>
    <row r="9" spans="1:16" ht="20.100000000000001" customHeight="1">
      <c r="C9" s="2">
        <v>3</v>
      </c>
      <c r="D9" s="55"/>
      <c r="E9" s="55"/>
      <c r="F9" s="2" t="s">
        <v>229</v>
      </c>
      <c r="G9" s="28">
        <v>2.2378606615059818E-2</v>
      </c>
      <c r="H9" s="28">
        <v>2.2378606615059818E-2</v>
      </c>
      <c r="I9" s="28">
        <v>2.2378606615059818E-2</v>
      </c>
      <c r="J9" s="28">
        <v>2.2378606615059818E-2</v>
      </c>
      <c r="K9" s="28">
        <v>7.3106139800682979E-2</v>
      </c>
      <c r="L9" s="41"/>
      <c r="M9" s="70">
        <v>0</v>
      </c>
      <c r="N9" s="70">
        <v>0</v>
      </c>
      <c r="O9" s="70">
        <v>0</v>
      </c>
      <c r="P9" s="70">
        <v>5.0727533185623157</v>
      </c>
    </row>
    <row r="10" spans="1:16" ht="20.100000000000001" customHeight="1">
      <c r="C10" s="2">
        <v>4</v>
      </c>
      <c r="D10" s="55"/>
      <c r="E10" s="55"/>
      <c r="F10" s="2" t="s">
        <v>232</v>
      </c>
      <c r="G10" s="28">
        <v>1.9021815622800847E-2</v>
      </c>
      <c r="H10" s="28">
        <v>1.9021815622800847E-2</v>
      </c>
      <c r="I10" s="28">
        <v>1.9021815622800847E-2</v>
      </c>
      <c r="J10" s="28">
        <v>1.9021815622800847E-2</v>
      </c>
      <c r="K10" s="28">
        <v>6.2140218830580525E-2</v>
      </c>
      <c r="L10" s="41"/>
      <c r="M10" s="70">
        <v>0</v>
      </c>
      <c r="N10" s="70">
        <v>0</v>
      </c>
      <c r="O10" s="70">
        <v>0</v>
      </c>
      <c r="P10" s="70">
        <v>4.3118403207779679</v>
      </c>
    </row>
    <row r="11" spans="1:16" ht="20.100000000000001" customHeight="1">
      <c r="C11" s="2">
        <v>5</v>
      </c>
      <c r="D11" s="55"/>
      <c r="E11" s="55"/>
      <c r="F11" s="2" t="s">
        <v>472</v>
      </c>
      <c r="G11" s="28">
        <v>1.8789584799437015E-2</v>
      </c>
      <c r="H11" s="28">
        <v>1.8789584799437015E-2</v>
      </c>
      <c r="I11" s="28">
        <v>1.8789584799437015E-2</v>
      </c>
      <c r="J11" s="28">
        <v>1.8789584799437015E-2</v>
      </c>
      <c r="K11" s="28">
        <v>7.1642623179315634E-2</v>
      </c>
      <c r="L11" s="41"/>
      <c r="M11" s="70">
        <v>0</v>
      </c>
      <c r="N11" s="70">
        <v>0</v>
      </c>
      <c r="O11" s="70">
        <v>0</v>
      </c>
      <c r="P11" s="70">
        <v>5.2853038379878621</v>
      </c>
    </row>
    <row r="12" spans="1:16" ht="20.100000000000001" customHeight="1">
      <c r="C12" s="2">
        <v>6</v>
      </c>
      <c r="D12" s="55"/>
      <c r="E12" s="55"/>
      <c r="F12" s="2" t="s">
        <v>203</v>
      </c>
      <c r="G12" s="28">
        <v>1.3722730471498945E-2</v>
      </c>
      <c r="H12" s="28">
        <v>1.3722730471498945E-2</v>
      </c>
      <c r="I12" s="28">
        <v>1.3722730471498945E-2</v>
      </c>
      <c r="J12" s="28">
        <v>1.3722730471498945E-2</v>
      </c>
      <c r="K12" s="28">
        <v>6.0422329082166007E-2</v>
      </c>
      <c r="L12" s="41"/>
      <c r="M12" s="70">
        <v>0</v>
      </c>
      <c r="N12" s="70">
        <v>0</v>
      </c>
      <c r="O12" s="70">
        <v>0</v>
      </c>
      <c r="P12" s="70">
        <v>4.6699598610667064</v>
      </c>
    </row>
    <row r="13" spans="1:16" ht="20.100000000000001" customHeight="1">
      <c r="D13" s="44"/>
      <c r="E13" s="44"/>
      <c r="F13" s="55" t="s">
        <v>540</v>
      </c>
      <c r="L13" s="41"/>
      <c r="M13" s="44"/>
      <c r="N13" s="44"/>
      <c r="O13" s="44"/>
      <c r="P13" s="44"/>
    </row>
    <row r="14" spans="1:16" ht="20.100000000000001" customHeight="1">
      <c r="C14" s="2">
        <v>7</v>
      </c>
      <c r="D14" s="2" t="s">
        <v>465</v>
      </c>
      <c r="E14" s="2" t="s">
        <v>489</v>
      </c>
      <c r="F14" s="2" t="s">
        <v>502</v>
      </c>
      <c r="G14" s="4">
        <v>34.158653846153847</v>
      </c>
      <c r="H14" s="4">
        <v>34.158653846153847</v>
      </c>
      <c r="I14" s="4">
        <v>34.158653846153847</v>
      </c>
      <c r="J14" s="4">
        <v>34.158653846153847</v>
      </c>
      <c r="K14" s="4">
        <v>34.49278846153846</v>
      </c>
      <c r="L14" s="41"/>
      <c r="M14" s="70">
        <v>0</v>
      </c>
      <c r="N14" s="70">
        <v>0</v>
      </c>
      <c r="O14" s="70">
        <v>0</v>
      </c>
      <c r="P14" s="70">
        <v>0.3341346153846132</v>
      </c>
    </row>
    <row r="15" spans="1:16" ht="20.100000000000001" customHeight="1">
      <c r="C15" s="2">
        <v>8</v>
      </c>
      <c r="D15" s="55"/>
      <c r="E15" s="55"/>
      <c r="F15" s="2" t="s">
        <v>289</v>
      </c>
      <c r="G15" s="38">
        <v>0.46875</v>
      </c>
      <c r="H15" s="38">
        <v>0.46875</v>
      </c>
      <c r="I15" s="38">
        <v>0.46875</v>
      </c>
      <c r="J15" s="38">
        <v>0.46875</v>
      </c>
      <c r="K15" s="38">
        <v>2.0841346153846154</v>
      </c>
      <c r="L15" s="41"/>
      <c r="M15" s="70">
        <v>0</v>
      </c>
      <c r="N15" s="70">
        <v>0</v>
      </c>
      <c r="O15" s="70">
        <v>0</v>
      </c>
      <c r="P15" s="70">
        <v>1.6153846153846154</v>
      </c>
    </row>
    <row r="16" spans="1:16" ht="20.100000000000001" customHeight="1">
      <c r="C16" s="2">
        <v>9</v>
      </c>
      <c r="D16" s="55"/>
      <c r="E16" s="55"/>
      <c r="F16" s="2" t="s">
        <v>503</v>
      </c>
      <c r="G16" s="4">
        <v>5.4663461538461542</v>
      </c>
      <c r="H16" s="4">
        <v>5.4663461538461542</v>
      </c>
      <c r="I16" s="4">
        <v>5.4663461538461542</v>
      </c>
      <c r="J16" s="4">
        <v>5.4663461538461542</v>
      </c>
      <c r="K16" s="4">
        <v>5.0576923076923075</v>
      </c>
      <c r="L16" s="41"/>
      <c r="M16" s="70">
        <v>0</v>
      </c>
      <c r="N16" s="70">
        <v>0</v>
      </c>
      <c r="O16" s="70">
        <v>0</v>
      </c>
      <c r="P16" s="70">
        <v>-0.4086538461538467</v>
      </c>
    </row>
    <row r="17" spans="3:16" ht="20.100000000000001" customHeight="1">
      <c r="C17" s="2">
        <v>10</v>
      </c>
      <c r="D17" s="55"/>
      <c r="E17" s="55"/>
      <c r="F17" s="2" t="s">
        <v>228</v>
      </c>
      <c r="G17" s="28">
        <v>2.6882477128782549E-2</v>
      </c>
      <c r="H17" s="28">
        <v>2.6882477128782549E-2</v>
      </c>
      <c r="I17" s="28">
        <v>2.6882477128782549E-2</v>
      </c>
      <c r="J17" s="28">
        <v>2.6882477128782549E-2</v>
      </c>
      <c r="K17" s="28">
        <v>7.5684716704996866E-2</v>
      </c>
      <c r="L17" s="41"/>
      <c r="M17" s="70">
        <v>0</v>
      </c>
      <c r="N17" s="70">
        <v>0</v>
      </c>
      <c r="O17" s="70">
        <v>0</v>
      </c>
      <c r="P17" s="70">
        <v>4.8802239576214319</v>
      </c>
    </row>
    <row r="18" spans="3:16" ht="20.100000000000001" customHeight="1">
      <c r="C18" s="2">
        <v>11</v>
      </c>
      <c r="D18" s="55"/>
      <c r="E18" s="55"/>
      <c r="F18" s="2" t="s">
        <v>205</v>
      </c>
      <c r="G18" s="28">
        <v>1.9149393961127449E-2</v>
      </c>
      <c r="H18" s="28">
        <v>1.9149393961127449E-2</v>
      </c>
      <c r="I18" s="28">
        <v>1.9149393961127449E-2</v>
      </c>
      <c r="J18" s="28">
        <v>1.9149393961127449E-2</v>
      </c>
      <c r="K18" s="28">
        <v>7.7171383529765034E-2</v>
      </c>
      <c r="L18" s="41"/>
      <c r="M18" s="70">
        <v>0</v>
      </c>
      <c r="N18" s="70">
        <v>0</v>
      </c>
      <c r="O18" s="70">
        <v>0</v>
      </c>
      <c r="P18" s="70">
        <v>5.8021989568637586</v>
      </c>
    </row>
    <row r="19" spans="3:16" ht="20.100000000000001" customHeight="1">
      <c r="C19" s="2">
        <v>12</v>
      </c>
      <c r="D19" s="55"/>
      <c r="E19" s="55"/>
      <c r="F19" s="2" t="s">
        <v>473</v>
      </c>
      <c r="G19" s="28">
        <v>0.22864180154820549</v>
      </c>
      <c r="H19" s="28">
        <v>0.22864180154820549</v>
      </c>
      <c r="I19" s="28">
        <v>0.22864180154820549</v>
      </c>
      <c r="J19" s="28">
        <v>0.22864180154820549</v>
      </c>
      <c r="K19" s="28">
        <v>0.20949195065858248</v>
      </c>
      <c r="L19" s="41"/>
      <c r="M19" s="70">
        <v>0</v>
      </c>
      <c r="N19" s="70">
        <v>0</v>
      </c>
      <c r="O19" s="70">
        <v>0</v>
      </c>
      <c r="P19" s="70">
        <v>-1.914985088962301</v>
      </c>
    </row>
    <row r="20" spans="3:16" ht="20.100000000000001" customHeight="1">
      <c r="D20" s="44"/>
      <c r="E20" s="44"/>
      <c r="F20" s="55" t="s">
        <v>541</v>
      </c>
      <c r="L20" s="41"/>
      <c r="M20" s="44"/>
      <c r="N20" s="44"/>
      <c r="O20" s="44"/>
      <c r="P20" s="44"/>
    </row>
    <row r="21" spans="3:16" ht="20.100000000000001" customHeight="1">
      <c r="C21" s="2">
        <v>13</v>
      </c>
      <c r="D21" s="2" t="s">
        <v>748</v>
      </c>
      <c r="E21" s="2" t="s">
        <v>239</v>
      </c>
      <c r="F21" s="2" t="s">
        <v>238</v>
      </c>
      <c r="G21" s="28">
        <v>2.1819402484055051E-2</v>
      </c>
      <c r="H21" s="28">
        <v>2.1819402484055051E-2</v>
      </c>
      <c r="I21" s="28">
        <v>2.1819402484055051E-2</v>
      </c>
      <c r="J21" s="28">
        <v>2.1819402484055051E-2</v>
      </c>
      <c r="K21" s="28">
        <v>9.5463554283197527E-2</v>
      </c>
      <c r="L21" s="41"/>
      <c r="M21" s="70">
        <v>0</v>
      </c>
      <c r="N21" s="70">
        <v>0</v>
      </c>
      <c r="O21" s="70">
        <v>0</v>
      </c>
      <c r="P21" s="70">
        <v>7.3644151799142481</v>
      </c>
    </row>
    <row r="22" spans="3:16" ht="20.100000000000001" customHeight="1">
      <c r="C22" s="2">
        <v>14</v>
      </c>
      <c r="D22" s="55"/>
      <c r="E22" s="55"/>
      <c r="F22" s="2" t="s">
        <v>565</v>
      </c>
      <c r="G22" s="28">
        <v>5.3264135482108711E-2</v>
      </c>
      <c r="H22" s="28">
        <v>5.3264135482108711E-2</v>
      </c>
      <c r="I22" s="28">
        <v>5.3264135482108711E-2</v>
      </c>
      <c r="J22" s="28">
        <v>5.3264135482108711E-2</v>
      </c>
      <c r="K22" s="28">
        <v>0.27895752895752896</v>
      </c>
      <c r="L22" s="41"/>
      <c r="M22" s="70">
        <v>0</v>
      </c>
      <c r="N22" s="70">
        <v>0</v>
      </c>
      <c r="O22" s="70">
        <v>0</v>
      </c>
      <c r="P22" s="70">
        <v>22.569339347542027</v>
      </c>
    </row>
    <row r="23" spans="3:16" ht="20.100000000000001" customHeight="1">
      <c r="C23" s="2">
        <v>15</v>
      </c>
      <c r="D23" s="55"/>
      <c r="E23" s="55"/>
      <c r="F23" s="2" t="s">
        <v>566</v>
      </c>
      <c r="G23" s="28">
        <v>3.6959818043972706E-2</v>
      </c>
      <c r="H23" s="28">
        <v>3.6959818043972706E-2</v>
      </c>
      <c r="I23" s="28">
        <v>3.6959818043972706E-2</v>
      </c>
      <c r="J23" s="28">
        <v>3.6959818043972706E-2</v>
      </c>
      <c r="K23" s="28">
        <v>0.14512889186474723</v>
      </c>
      <c r="L23" s="41"/>
      <c r="M23" s="70">
        <v>0</v>
      </c>
      <c r="N23" s="70">
        <v>0</v>
      </c>
      <c r="O23" s="70">
        <v>0</v>
      </c>
      <c r="P23" s="70">
        <v>10.816907382077453</v>
      </c>
    </row>
    <row r="24" spans="3:16" ht="20.100000000000001" customHeight="1">
      <c r="D24" s="44"/>
      <c r="E24" s="44"/>
      <c r="F24" s="55" t="s">
        <v>542</v>
      </c>
      <c r="L24" s="41"/>
      <c r="M24" s="44"/>
      <c r="N24" s="44"/>
      <c r="O24" s="44"/>
      <c r="P24" s="44"/>
    </row>
    <row r="25" spans="3:16" ht="20.100000000000001" customHeight="1">
      <c r="C25" s="2">
        <v>16</v>
      </c>
      <c r="D25" s="2" t="s">
        <v>749</v>
      </c>
      <c r="E25" s="2" t="s">
        <v>206</v>
      </c>
      <c r="F25" s="2" t="s">
        <v>501</v>
      </c>
      <c r="G25" s="28">
        <v>3.4270650263620389E-2</v>
      </c>
      <c r="H25" s="28">
        <v>3.4270650263620389E-2</v>
      </c>
      <c r="I25" s="28">
        <v>3.4270650263620389E-2</v>
      </c>
      <c r="J25" s="28">
        <v>3.4270650263620389E-2</v>
      </c>
      <c r="K25" s="28">
        <v>0.14595959595959596</v>
      </c>
      <c r="L25" s="41"/>
      <c r="M25" s="70">
        <v>0</v>
      </c>
      <c r="N25" s="70">
        <v>0</v>
      </c>
      <c r="O25" s="70">
        <v>0</v>
      </c>
      <c r="P25" s="70">
        <v>11.168894569597557</v>
      </c>
    </row>
    <row r="26" spans="3:16" ht="20.100000000000001" customHeight="1">
      <c r="C26" s="2">
        <v>17</v>
      </c>
      <c r="D26" s="55"/>
      <c r="E26" s="55"/>
      <c r="F26" s="2" t="s">
        <v>221</v>
      </c>
      <c r="G26" s="28">
        <v>0.4004222378606615</v>
      </c>
      <c r="H26" s="28">
        <v>0.4004222378606615</v>
      </c>
      <c r="I26" s="28">
        <v>0.4004222378606615</v>
      </c>
      <c r="J26" s="28">
        <v>0.4004222378606615</v>
      </c>
      <c r="K26" s="28">
        <v>0.41396613004390548</v>
      </c>
      <c r="L26" s="41"/>
      <c r="M26" s="70">
        <v>0</v>
      </c>
      <c r="N26" s="70">
        <v>0</v>
      </c>
      <c r="O26" s="70">
        <v>0</v>
      </c>
      <c r="P26" s="70">
        <v>1.3543892183243977</v>
      </c>
    </row>
    <row r="27" spans="3:16" ht="20.100000000000001" customHeight="1">
      <c r="C27" s="2">
        <v>18</v>
      </c>
      <c r="D27" s="55"/>
      <c r="E27" s="55"/>
      <c r="F27" s="2" t="s">
        <v>273</v>
      </c>
      <c r="G27" s="28">
        <v>4.8743102391171057E-2</v>
      </c>
      <c r="H27" s="28">
        <v>4.8743102391171057E-2</v>
      </c>
      <c r="I27" s="28">
        <v>4.8743102391171057E-2</v>
      </c>
      <c r="J27" s="28">
        <v>4.8743102391171057E-2</v>
      </c>
      <c r="K27" s="28">
        <v>0.16848699004176035</v>
      </c>
      <c r="L27" s="41"/>
      <c r="M27" s="70">
        <v>0</v>
      </c>
      <c r="N27" s="70">
        <v>0</v>
      </c>
      <c r="O27" s="70">
        <v>0</v>
      </c>
      <c r="P27" s="70">
        <v>11.974388765058929</v>
      </c>
    </row>
    <row r="28" spans="3:16" ht="20.100000000000001" customHeight="1">
      <c r="C28" s="2">
        <v>19</v>
      </c>
      <c r="D28" s="55"/>
      <c r="E28" s="55"/>
      <c r="F28" s="2" t="s">
        <v>505</v>
      </c>
      <c r="G28" s="28">
        <v>4.0960751629034703E-2</v>
      </c>
      <c r="H28" s="28">
        <v>4.0960751629034703E-2</v>
      </c>
      <c r="I28" s="28">
        <v>4.0960751629034703E-2</v>
      </c>
      <c r="J28" s="28">
        <v>4.0960751629034703E-2</v>
      </c>
      <c r="K28" s="28">
        <v>0.13442635308306949</v>
      </c>
      <c r="L28" s="41"/>
      <c r="M28" s="70">
        <v>0</v>
      </c>
      <c r="N28" s="70">
        <v>0</v>
      </c>
      <c r="O28" s="70">
        <v>0</v>
      </c>
      <c r="P28" s="70">
        <v>9.3465601454034797</v>
      </c>
    </row>
    <row r="29" spans="3:16" ht="20.100000000000001" customHeight="1">
      <c r="C29" s="2">
        <v>20</v>
      </c>
      <c r="D29" s="55"/>
      <c r="E29" s="55"/>
      <c r="F29" s="2" t="s">
        <v>504</v>
      </c>
      <c r="G29" s="28">
        <v>2.9889638258736972E-2</v>
      </c>
      <c r="H29" s="28">
        <v>2.9889638258736972E-2</v>
      </c>
      <c r="I29" s="28">
        <v>2.9889638258736972E-2</v>
      </c>
      <c r="J29" s="28">
        <v>2.9889638258736972E-2</v>
      </c>
      <c r="K29" s="28">
        <v>0.13925473819466752</v>
      </c>
      <c r="L29" s="41"/>
      <c r="M29" s="70">
        <v>0</v>
      </c>
      <c r="N29" s="70">
        <v>0</v>
      </c>
      <c r="O29" s="70">
        <v>0</v>
      </c>
      <c r="P29" s="70">
        <v>10.936509993593054</v>
      </c>
    </row>
  </sheetData>
  <mergeCells count="2">
    <mergeCell ref="C3:K3"/>
    <mergeCell ref="M3:P3"/>
  </mergeCells>
  <conditionalFormatting sqref="G4">
    <cfRule type="containsBlanks" dxfId="6" priority="1">
      <formula>LEN(TRIM(G4))=0</formula>
    </cfRule>
  </conditionalFormatting>
  <hyperlinks>
    <hyperlink ref="A1" location="T!A1" display="TURINYS"/>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30">
    <tabColor rgb="FF00B0F0"/>
  </sheetPr>
  <dimension ref="A1:P29"/>
  <sheetViews>
    <sheetView showGridLines="0" zoomScale="90" zoomScaleNormal="90" workbookViewId="0">
      <pane xSplit="6" ySplit="4" topLeftCell="G17" activePane="bottomRight" state="frozen"/>
      <selection activeCell="K13" sqref="K13"/>
      <selection pane="topRight" activeCell="K13" sqref="K13"/>
      <selection pane="bottomLeft" activeCell="K13" sqref="K13"/>
      <selection pane="bottomRight" activeCell="D26" sqref="D26:E29"/>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16">
      <c r="A1" s="77" t="s">
        <v>676</v>
      </c>
    </row>
    <row r="3" spans="1:16" ht="17.100000000000001" customHeight="1">
      <c r="C3" s="90" t="s">
        <v>537</v>
      </c>
      <c r="D3" s="99"/>
      <c r="E3" s="99"/>
      <c r="F3" s="99"/>
      <c r="G3" s="99"/>
      <c r="H3" s="99"/>
      <c r="I3" s="99"/>
      <c r="J3" s="99"/>
      <c r="K3" s="100"/>
      <c r="M3" s="93" t="s">
        <v>730</v>
      </c>
      <c r="N3" s="94"/>
      <c r="O3" s="94"/>
      <c r="P3" s="95"/>
    </row>
    <row r="4" spans="1:16"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ht="20.100000000000001" customHeight="1">
      <c r="D5" s="48"/>
      <c r="E5" s="48"/>
      <c r="F5" s="50" t="s">
        <v>543</v>
      </c>
      <c r="G5" s="49"/>
      <c r="H5" s="49"/>
      <c r="I5" s="49"/>
      <c r="J5" s="49"/>
      <c r="K5" s="49"/>
      <c r="L5" s="41"/>
      <c r="M5" s="44"/>
      <c r="N5" s="44"/>
      <c r="O5" s="44"/>
      <c r="P5" s="44"/>
    </row>
    <row r="6" spans="1:16" ht="20.100000000000001" customHeight="1">
      <c r="D6" s="44"/>
      <c r="E6" s="44"/>
      <c r="F6" s="55" t="s">
        <v>544</v>
      </c>
      <c r="L6" s="41"/>
      <c r="M6" s="44"/>
      <c r="N6" s="44"/>
      <c r="O6" s="44"/>
      <c r="P6" s="44"/>
    </row>
    <row r="7" spans="1:16" ht="20.100000000000001" customHeight="1">
      <c r="C7" s="2">
        <v>21</v>
      </c>
      <c r="D7" s="2" t="s">
        <v>750</v>
      </c>
      <c r="E7" s="2" t="s">
        <v>208</v>
      </c>
      <c r="F7" s="2" t="s">
        <v>207</v>
      </c>
      <c r="G7" s="38">
        <f>IFERROR(PN!G5/BA!G56,"")</f>
        <v>1.5900190220431911</v>
      </c>
      <c r="H7" s="38">
        <f>IFERROR(PN!H5/BA!H56,"")</f>
        <v>1.5900190220431911</v>
      </c>
      <c r="I7" s="38">
        <f>IFERROR(PN!I5/BA!I56,"")</f>
        <v>1.5900190220431911</v>
      </c>
      <c r="J7" s="38">
        <f>IFERROR(PN!J5/BA!J56,"")</f>
        <v>1.5900190220431911</v>
      </c>
      <c r="K7" s="38">
        <f>IFERROR(PN!K5/BA!K56,"")</f>
        <v>1.5799383395727813</v>
      </c>
      <c r="L7" s="41"/>
      <c r="M7" s="70">
        <f>IFERROR((H7-G7),"")</f>
        <v>0</v>
      </c>
      <c r="N7" s="70">
        <f>IFERROR((I7-H7),"")</f>
        <v>0</v>
      </c>
      <c r="O7" s="70">
        <f>IFERROR((J7-I7),"")</f>
        <v>0</v>
      </c>
      <c r="P7" s="70">
        <f>IFERROR((K7-J7),"")</f>
        <v>-1.008068247040983E-2</v>
      </c>
    </row>
    <row r="8" spans="1:16" ht="20.100000000000001" customHeight="1">
      <c r="C8" s="2">
        <v>22</v>
      </c>
      <c r="D8" s="55"/>
      <c r="E8" s="55"/>
      <c r="F8" s="2" t="s">
        <v>260</v>
      </c>
      <c r="G8" s="38">
        <v>2.1781115879828326</v>
      </c>
      <c r="H8" s="38">
        <v>2.1781115879828326</v>
      </c>
      <c r="I8" s="38">
        <v>2.1781115879828326</v>
      </c>
      <c r="J8" s="38">
        <v>2.1781115879828326</v>
      </c>
      <c r="K8" s="38">
        <v>2.3046900096370062</v>
      </c>
      <c r="L8" s="41"/>
      <c r="M8" s="70">
        <v>0</v>
      </c>
      <c r="N8" s="70">
        <v>0</v>
      </c>
      <c r="O8" s="70">
        <v>0</v>
      </c>
      <c r="P8" s="70">
        <v>0.12657842165417366</v>
      </c>
    </row>
    <row r="9" spans="1:16" ht="20.100000000000001" customHeight="1">
      <c r="C9" s="2">
        <v>23</v>
      </c>
      <c r="D9" s="55"/>
      <c r="E9" s="55"/>
      <c r="F9" s="2" t="s">
        <v>210</v>
      </c>
      <c r="G9" s="38">
        <v>3.8814531548757172</v>
      </c>
      <c r="H9" s="38">
        <v>3.8814531548757172</v>
      </c>
      <c r="I9" s="38">
        <v>3.8814531548757172</v>
      </c>
      <c r="J9" s="38">
        <v>3.8814531548757172</v>
      </c>
      <c r="K9" s="38">
        <v>4.6167953667953672</v>
      </c>
      <c r="L9" s="41"/>
      <c r="M9" s="70">
        <v>0</v>
      </c>
      <c r="N9" s="70">
        <v>0</v>
      </c>
      <c r="O9" s="70">
        <v>0</v>
      </c>
      <c r="P9" s="70">
        <v>0.73534221191964999</v>
      </c>
    </row>
    <row r="10" spans="1:16" ht="20.100000000000001" customHeight="1">
      <c r="C10" s="2">
        <v>24</v>
      </c>
      <c r="D10" s="55"/>
      <c r="E10" s="55"/>
      <c r="F10" s="2" t="s">
        <v>564</v>
      </c>
      <c r="G10" s="38">
        <v>2.6933282789992417</v>
      </c>
      <c r="H10" s="38">
        <v>2.6933282789992417</v>
      </c>
      <c r="I10" s="38">
        <v>2.6933282789992417</v>
      </c>
      <c r="J10" s="38">
        <v>2.6933282789992417</v>
      </c>
      <c r="K10" s="38">
        <v>2.4019082691663876</v>
      </c>
      <c r="L10" s="41"/>
      <c r="M10" s="70">
        <v>0</v>
      </c>
      <c r="N10" s="70">
        <v>0</v>
      </c>
      <c r="O10" s="70">
        <v>0</v>
      </c>
      <c r="P10" s="70">
        <v>-0.2914200098328541</v>
      </c>
    </row>
    <row r="11" spans="1:16" ht="20.100000000000001" customHeight="1">
      <c r="C11" s="2">
        <v>25</v>
      </c>
      <c r="D11" s="55"/>
      <c r="E11" s="55"/>
      <c r="F11" s="2" t="s">
        <v>254</v>
      </c>
      <c r="G11" s="38">
        <v>2.7055401662049863</v>
      </c>
      <c r="H11" s="38">
        <v>2.7055401662049863</v>
      </c>
      <c r="I11" s="38">
        <v>2.7055401662049863</v>
      </c>
      <c r="J11" s="38">
        <v>2.7055401662049863</v>
      </c>
      <c r="K11" s="38">
        <v>2.3367748279252702</v>
      </c>
      <c r="L11" s="41"/>
      <c r="M11" s="70">
        <v>0</v>
      </c>
      <c r="N11" s="70">
        <v>0</v>
      </c>
      <c r="O11" s="70">
        <v>0</v>
      </c>
      <c r="P11" s="70">
        <v>-0.36876533827971603</v>
      </c>
    </row>
    <row r="12" spans="1:16" ht="20.100000000000001" customHeight="1">
      <c r="C12" s="2">
        <v>26</v>
      </c>
      <c r="D12" s="55"/>
      <c r="E12" s="55"/>
      <c r="F12" s="2" t="s">
        <v>255</v>
      </c>
      <c r="G12" s="38">
        <v>9.6600951733514613</v>
      </c>
      <c r="H12" s="38">
        <v>9.6600951733514613</v>
      </c>
      <c r="I12" s="38">
        <v>9.6600951733514613</v>
      </c>
      <c r="J12" s="38">
        <v>9.6600951733514613</v>
      </c>
      <c r="K12" s="38">
        <v>11.262951334379906</v>
      </c>
      <c r="L12" s="41"/>
      <c r="M12" s="70">
        <v>0</v>
      </c>
      <c r="N12" s="70">
        <v>0</v>
      </c>
      <c r="O12" s="70">
        <v>0</v>
      </c>
      <c r="P12" s="70">
        <v>1.6028561610284449</v>
      </c>
    </row>
    <row r="13" spans="1:16" ht="20.100000000000001" customHeight="1">
      <c r="C13" s="2">
        <v>27</v>
      </c>
      <c r="D13" s="55"/>
      <c r="E13" s="55"/>
      <c r="F13" s="2" t="s">
        <v>209</v>
      </c>
      <c r="G13" s="38">
        <v>8.804213135068153</v>
      </c>
      <c r="H13" s="38">
        <v>8.804213135068153</v>
      </c>
      <c r="I13" s="38">
        <v>8.804213135068153</v>
      </c>
      <c r="J13" s="38">
        <v>8.804213135068153</v>
      </c>
      <c r="K13" s="38">
        <v>10.293400286944046</v>
      </c>
      <c r="L13" s="41"/>
      <c r="M13" s="70">
        <v>0</v>
      </c>
      <c r="N13" s="70">
        <v>0</v>
      </c>
      <c r="O13" s="70">
        <v>0</v>
      </c>
      <c r="P13" s="70">
        <v>1.4891871518758926</v>
      </c>
    </row>
    <row r="14" spans="1:16" ht="20.100000000000001" customHeight="1">
      <c r="D14" s="44"/>
      <c r="E14" s="44"/>
      <c r="F14" s="55" t="s">
        <v>545</v>
      </c>
      <c r="L14" s="41"/>
      <c r="M14" s="44"/>
      <c r="N14" s="44"/>
      <c r="O14" s="44"/>
      <c r="P14" s="44"/>
    </row>
    <row r="15" spans="1:16" ht="20.100000000000001" customHeight="1">
      <c r="C15" s="2">
        <v>28</v>
      </c>
      <c r="D15" s="2" t="s">
        <v>518</v>
      </c>
      <c r="E15" s="2" t="s">
        <v>258</v>
      </c>
      <c r="F15" s="2" t="s">
        <v>257</v>
      </c>
      <c r="G15" s="38">
        <v>7.0929557007988384</v>
      </c>
      <c r="H15" s="38">
        <v>7.0929557007988384</v>
      </c>
      <c r="I15" s="38">
        <v>7.0929557007988384</v>
      </c>
      <c r="J15" s="38">
        <v>7.0929557007988384</v>
      </c>
      <c r="K15" s="38">
        <v>6.3627844712182062</v>
      </c>
      <c r="L15" s="41"/>
      <c r="M15" s="70">
        <v>0</v>
      </c>
      <c r="N15" s="70">
        <v>0</v>
      </c>
      <c r="O15" s="70">
        <v>0</v>
      </c>
      <c r="P15" s="70">
        <v>-0.73017122958063219</v>
      </c>
    </row>
    <row r="16" spans="1:16" ht="20.100000000000001" customHeight="1">
      <c r="C16" s="2">
        <v>29</v>
      </c>
      <c r="D16" s="55"/>
      <c r="E16" s="55"/>
      <c r="F16" s="2" t="s">
        <v>513</v>
      </c>
      <c r="G16" s="38">
        <v>6.9418661455788957</v>
      </c>
      <c r="H16" s="38">
        <v>6.9418661455788957</v>
      </c>
      <c r="I16" s="38">
        <v>6.9418661455788957</v>
      </c>
      <c r="J16" s="38">
        <v>6.9418661455788957</v>
      </c>
      <c r="K16" s="38">
        <v>5.8591261739485505</v>
      </c>
      <c r="L16" s="41"/>
      <c r="M16" s="70">
        <v>0</v>
      </c>
      <c r="N16" s="70">
        <v>0</v>
      </c>
      <c r="O16" s="70">
        <v>0</v>
      </c>
      <c r="P16" s="70">
        <v>-1.0827399716303452</v>
      </c>
    </row>
    <row r="17" spans="3:16" ht="20.100000000000001" customHeight="1">
      <c r="C17" s="2">
        <v>30</v>
      </c>
      <c r="D17" s="55"/>
      <c r="E17" s="55"/>
      <c r="F17" s="2" t="s">
        <v>522</v>
      </c>
      <c r="G17" s="38">
        <v>17.038369304556355</v>
      </c>
      <c r="H17" s="38">
        <v>17.038369304556355</v>
      </c>
      <c r="I17" s="38">
        <v>17.038369304556355</v>
      </c>
      <c r="J17" s="38">
        <v>17.038369304556355</v>
      </c>
      <c r="K17" s="38">
        <v>50.171328671328673</v>
      </c>
      <c r="L17" s="41"/>
      <c r="M17" s="70">
        <v>0</v>
      </c>
      <c r="N17" s="70">
        <v>0</v>
      </c>
      <c r="O17" s="70">
        <v>0</v>
      </c>
      <c r="P17" s="70">
        <v>33.132959366772319</v>
      </c>
    </row>
    <row r="18" spans="3:16" ht="20.100000000000001" customHeight="1">
      <c r="C18" s="2">
        <v>31</v>
      </c>
      <c r="D18" s="55"/>
      <c r="E18" s="55"/>
      <c r="F18" s="2" t="s">
        <v>523</v>
      </c>
      <c r="G18" s="38">
        <v>5.8889349357646088</v>
      </c>
      <c r="H18" s="38">
        <v>5.8889349357646088</v>
      </c>
      <c r="I18" s="38">
        <v>5.8889349357646088</v>
      </c>
      <c r="J18" s="38">
        <v>5.8889349357646088</v>
      </c>
      <c r="K18" s="38">
        <v>5.0241596638655466</v>
      </c>
      <c r="L18" s="41"/>
      <c r="M18" s="70">
        <v>0</v>
      </c>
      <c r="N18" s="70">
        <v>0</v>
      </c>
      <c r="O18" s="70">
        <v>0</v>
      </c>
      <c r="P18" s="70">
        <v>-0.86477527189906223</v>
      </c>
    </row>
    <row r="19" spans="3:16" ht="20.100000000000001" customHeight="1">
      <c r="D19" s="44"/>
      <c r="E19" s="44"/>
      <c r="F19" s="55" t="s">
        <v>546</v>
      </c>
      <c r="L19" s="41"/>
      <c r="M19" s="44"/>
      <c r="N19" s="44"/>
      <c r="O19" s="44"/>
      <c r="P19" s="44"/>
    </row>
    <row r="20" spans="3:16" ht="20.100000000000001" customHeight="1">
      <c r="C20" s="2">
        <v>32</v>
      </c>
      <c r="D20" s="2" t="s">
        <v>511</v>
      </c>
      <c r="E20" s="2" t="s">
        <v>212</v>
      </c>
      <c r="F20" s="2" t="s">
        <v>211</v>
      </c>
      <c r="G20" s="38">
        <v>2.4973637961335675</v>
      </c>
      <c r="H20" s="38">
        <v>2.4973637961335675</v>
      </c>
      <c r="I20" s="38">
        <v>2.4973637961335675</v>
      </c>
      <c r="J20" s="38">
        <v>2.4973637961335675</v>
      </c>
      <c r="K20" s="38">
        <v>2.4156565656565658</v>
      </c>
      <c r="L20" s="41"/>
      <c r="M20" s="70">
        <v>0</v>
      </c>
      <c r="N20" s="70">
        <v>0</v>
      </c>
      <c r="O20" s="70">
        <v>0</v>
      </c>
      <c r="P20" s="70">
        <v>-8.170723047700168E-2</v>
      </c>
    </row>
    <row r="21" spans="3:16" ht="20.100000000000001" customHeight="1">
      <c r="C21" s="2">
        <v>33</v>
      </c>
      <c r="D21" s="55"/>
      <c r="E21" s="55"/>
      <c r="F21" s="2" t="s">
        <v>259</v>
      </c>
      <c r="G21" s="38">
        <v>4.9633251833740832</v>
      </c>
      <c r="H21" s="38">
        <v>4.9633251833740832</v>
      </c>
      <c r="I21" s="38">
        <v>4.9633251833740832</v>
      </c>
      <c r="J21" s="38">
        <v>4.9633251833740832</v>
      </c>
      <c r="K21" s="38">
        <v>4.6019884541372678</v>
      </c>
      <c r="L21" s="41"/>
      <c r="M21" s="70">
        <v>0</v>
      </c>
      <c r="N21" s="70">
        <v>0</v>
      </c>
      <c r="O21" s="70">
        <v>0</v>
      </c>
      <c r="P21" s="70">
        <v>-0.36133672923681548</v>
      </c>
    </row>
    <row r="22" spans="3:16" ht="20.100000000000001" customHeight="1">
      <c r="C22" s="2">
        <v>34</v>
      </c>
      <c r="D22" s="55"/>
      <c r="E22" s="55"/>
      <c r="F22" s="2" t="s">
        <v>506</v>
      </c>
      <c r="G22" s="38">
        <v>2.1781115879828326</v>
      </c>
      <c r="H22" s="38">
        <v>2.1781115879828326</v>
      </c>
      <c r="I22" s="38">
        <v>2.1781115879828326</v>
      </c>
      <c r="J22" s="38">
        <v>2.1781115879828326</v>
      </c>
      <c r="K22" s="38">
        <v>2.3046900096370062</v>
      </c>
      <c r="L22" s="41"/>
      <c r="M22" s="70">
        <v>0</v>
      </c>
      <c r="N22" s="70">
        <v>0</v>
      </c>
      <c r="O22" s="70">
        <v>0</v>
      </c>
      <c r="P22" s="70">
        <v>0.12657842165417366</v>
      </c>
    </row>
    <row r="23" spans="3:16" ht="20.100000000000001" customHeight="1">
      <c r="C23" s="2">
        <v>35</v>
      </c>
      <c r="D23" s="55"/>
      <c r="E23" s="55"/>
      <c r="F23" s="2" t="s">
        <v>507</v>
      </c>
      <c r="G23" s="38">
        <v>2.1533565691771481</v>
      </c>
      <c r="H23" s="38">
        <v>2.1533565691771481</v>
      </c>
      <c r="I23" s="38">
        <v>2.1533565691771481</v>
      </c>
      <c r="J23" s="38">
        <v>2.1533565691771481</v>
      </c>
      <c r="K23" s="38">
        <v>2.1632745364088648</v>
      </c>
      <c r="L23" s="41"/>
      <c r="M23" s="70">
        <v>0</v>
      </c>
      <c r="N23" s="70">
        <v>0</v>
      </c>
      <c r="O23" s="70">
        <v>0</v>
      </c>
      <c r="P23" s="70">
        <v>9.9179672317166734E-3</v>
      </c>
    </row>
    <row r="24" spans="3:16" ht="20.100000000000001" customHeight="1">
      <c r="D24" s="44"/>
      <c r="E24" s="44"/>
      <c r="F24" s="55" t="s">
        <v>547</v>
      </c>
      <c r="L24" s="41"/>
      <c r="M24" s="44"/>
      <c r="N24" s="44"/>
      <c r="O24" s="44"/>
      <c r="P24" s="44"/>
    </row>
    <row r="25" spans="3:16" ht="20.100000000000001" customHeight="1">
      <c r="C25" s="2">
        <v>36</v>
      </c>
      <c r="D25" s="2" t="s">
        <v>519</v>
      </c>
      <c r="E25" s="2" t="s">
        <v>281</v>
      </c>
      <c r="F25" s="2" t="s">
        <v>275</v>
      </c>
      <c r="G25" s="4">
        <v>121.23316522691592</v>
      </c>
      <c r="H25" s="4">
        <v>121.23316522691592</v>
      </c>
      <c r="I25" s="4">
        <v>121.23316522691592</v>
      </c>
      <c r="J25" s="4">
        <v>121.23316522691592</v>
      </c>
      <c r="K25" s="4">
        <v>131.24050478471679</v>
      </c>
      <c r="L25" s="41"/>
      <c r="M25" s="70">
        <v>0</v>
      </c>
      <c r="N25" s="70">
        <v>0</v>
      </c>
      <c r="O25" s="70">
        <v>0</v>
      </c>
      <c r="P25" s="70">
        <v>10.007339557800876</v>
      </c>
    </row>
    <row r="26" spans="3:16" ht="20.100000000000001" customHeight="1">
      <c r="C26" s="2">
        <v>37</v>
      </c>
      <c r="D26" s="55"/>
      <c r="E26" s="55"/>
      <c r="F26" s="2" t="s">
        <v>508</v>
      </c>
      <c r="G26" s="4">
        <v>134.90836490222176</v>
      </c>
      <c r="H26" s="4">
        <v>134.90836490222176</v>
      </c>
      <c r="I26" s="4">
        <v>134.90836490222176</v>
      </c>
      <c r="J26" s="4">
        <v>134.90836490222176</v>
      </c>
      <c r="K26" s="4">
        <v>156.19819061645276</v>
      </c>
      <c r="L26" s="41"/>
      <c r="M26" s="70">
        <v>0</v>
      </c>
      <c r="N26" s="70">
        <v>0</v>
      </c>
      <c r="O26" s="70">
        <v>0</v>
      </c>
      <c r="P26" s="70">
        <v>21.289825714231</v>
      </c>
    </row>
    <row r="27" spans="3:16" ht="20.100000000000001" customHeight="1">
      <c r="C27" s="2">
        <v>38</v>
      </c>
      <c r="D27" s="55"/>
      <c r="E27" s="55"/>
      <c r="F27" s="2" t="s">
        <v>277</v>
      </c>
      <c r="G27" s="4">
        <v>37.784306826178742</v>
      </c>
      <c r="H27" s="4">
        <v>37.784306826178742</v>
      </c>
      <c r="I27" s="4">
        <v>37.784306826178742</v>
      </c>
      <c r="J27" s="4">
        <v>37.784306826178742</v>
      </c>
      <c r="K27" s="4">
        <v>32.407136385810858</v>
      </c>
      <c r="L27" s="41"/>
      <c r="M27" s="70">
        <v>0</v>
      </c>
      <c r="N27" s="70">
        <v>0</v>
      </c>
      <c r="O27" s="70">
        <v>0</v>
      </c>
      <c r="P27" s="70">
        <v>-5.3771704403678839</v>
      </c>
    </row>
    <row r="28" spans="3:16" ht="20.100000000000001" customHeight="1">
      <c r="C28" s="2">
        <v>39</v>
      </c>
      <c r="D28" s="55"/>
      <c r="E28" s="55"/>
      <c r="F28" s="2" t="s">
        <v>278</v>
      </c>
      <c r="G28" s="4">
        <v>51.459506501484597</v>
      </c>
      <c r="H28" s="4">
        <v>51.459506501484597</v>
      </c>
      <c r="I28" s="4">
        <v>51.459506501484597</v>
      </c>
      <c r="J28" s="4">
        <v>51.459506501484597</v>
      </c>
      <c r="K28" s="4">
        <v>57.364822217546809</v>
      </c>
      <c r="L28" s="41"/>
      <c r="M28" s="70">
        <v>0</v>
      </c>
      <c r="N28" s="70">
        <v>0</v>
      </c>
      <c r="O28" s="70">
        <v>0</v>
      </c>
      <c r="P28" s="70">
        <v>5.9053157160622121</v>
      </c>
    </row>
    <row r="29" spans="3:16" ht="20.100000000000001" customHeight="1">
      <c r="C29" s="2">
        <v>40</v>
      </c>
      <c r="D29" s="55"/>
      <c r="E29" s="55"/>
      <c r="F29" s="2" t="s">
        <v>276</v>
      </c>
      <c r="G29" s="4">
        <v>172.69267172840051</v>
      </c>
      <c r="H29" s="4">
        <v>172.69267172840051</v>
      </c>
      <c r="I29" s="4">
        <v>172.69267172840051</v>
      </c>
      <c r="J29" s="4">
        <v>172.69267172840051</v>
      </c>
      <c r="K29" s="4">
        <v>188.60532700226361</v>
      </c>
      <c r="L29" s="41"/>
      <c r="M29" s="70">
        <v>0</v>
      </c>
      <c r="N29" s="70">
        <v>0</v>
      </c>
      <c r="O29" s="70">
        <v>0</v>
      </c>
      <c r="P29" s="70">
        <v>15.912655273863095</v>
      </c>
    </row>
  </sheetData>
  <mergeCells count="2">
    <mergeCell ref="C3:K3"/>
    <mergeCell ref="M3:P3"/>
  </mergeCells>
  <conditionalFormatting sqref="G4">
    <cfRule type="containsBlanks" dxfId="5" priority="1">
      <formula>LEN(TRIM(G4))=0</formula>
    </cfRule>
  </conditionalFormatting>
  <hyperlinks>
    <hyperlink ref="A1" location="T!A1" display="TURINYS"/>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31">
    <tabColor rgb="FF00B0F0"/>
  </sheetPr>
  <dimension ref="A1:Y23"/>
  <sheetViews>
    <sheetView showGridLines="0" zoomScale="90" zoomScaleNormal="90" workbookViewId="0">
      <pane xSplit="6" ySplit="4" topLeftCell="G11" activePane="bottomRight" state="frozen"/>
      <selection activeCell="K13" sqref="K13"/>
      <selection pane="topRight" activeCell="K13" sqref="K13"/>
      <selection pane="bottomLeft" activeCell="K13" sqref="K13"/>
      <selection pane="bottomRight" activeCell="D22" sqref="D22:E23"/>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25">
      <c r="A1" s="77" t="s">
        <v>676</v>
      </c>
    </row>
    <row r="3" spans="1:25" ht="17.100000000000001" customHeight="1">
      <c r="C3" s="90" t="s">
        <v>537</v>
      </c>
      <c r="D3" s="99"/>
      <c r="E3" s="99"/>
      <c r="F3" s="99"/>
      <c r="G3" s="99"/>
      <c r="H3" s="99"/>
      <c r="I3" s="99"/>
      <c r="J3" s="99"/>
      <c r="K3" s="100"/>
      <c r="M3" s="93" t="s">
        <v>730</v>
      </c>
      <c r="N3" s="94"/>
      <c r="O3" s="94"/>
      <c r="P3" s="95"/>
    </row>
    <row r="4" spans="1:25"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25" ht="20.100000000000001" customHeight="1">
      <c r="D5" s="48"/>
      <c r="E5" s="48"/>
      <c r="F5" s="50" t="s">
        <v>574</v>
      </c>
      <c r="G5" s="49"/>
      <c r="H5" s="49"/>
      <c r="I5" s="49"/>
      <c r="J5" s="49"/>
      <c r="K5" s="49"/>
      <c r="L5" s="41"/>
      <c r="M5" s="44"/>
      <c r="N5" s="44"/>
      <c r="O5" s="44"/>
      <c r="P5" s="44"/>
    </row>
    <row r="6" spans="1:25" ht="20.100000000000001" customHeight="1">
      <c r="D6" s="44"/>
      <c r="E6" s="44"/>
      <c r="F6" s="55" t="s">
        <v>548</v>
      </c>
      <c r="L6" s="41"/>
      <c r="M6" s="44"/>
      <c r="N6" s="44"/>
      <c r="O6" s="44"/>
      <c r="P6" s="44"/>
    </row>
    <row r="7" spans="1:25" ht="20.100000000000001" customHeight="1">
      <c r="C7" s="2">
        <v>41</v>
      </c>
      <c r="D7" s="2" t="s">
        <v>751</v>
      </c>
      <c r="E7" s="2" t="s">
        <v>214</v>
      </c>
      <c r="F7" s="2" t="s">
        <v>476</v>
      </c>
      <c r="G7" s="38">
        <f>IFERROR(BA!G57/(ARS!G6+ARS!G7),"")</f>
        <v>1.7523868186017864</v>
      </c>
      <c r="H7" s="38">
        <f>IFERROR(BA!H57/(ARS!H6+ARS!H7),"")</f>
        <v>1.7523868186017864</v>
      </c>
      <c r="I7" s="38">
        <f>IFERROR(BA!I57/(ARS!I6+ARS!I7),"")</f>
        <v>1.7523868186017864</v>
      </c>
      <c r="J7" s="38">
        <f>IFERROR(BA!J57/(ARS!J6+ARS!J7),"")</f>
        <v>1.7523868186017864</v>
      </c>
      <c r="K7" s="38">
        <f>IFERROR(BA!K57/(ARS!K6+ARS!K7),"")</f>
        <v>1.8905155951623169</v>
      </c>
      <c r="L7" s="41"/>
      <c r="M7" s="70">
        <f t="shared" ref="M7:P7" si="1">IFERROR((H7-G7),"")</f>
        <v>0</v>
      </c>
      <c r="N7" s="70">
        <f t="shared" si="1"/>
        <v>0</v>
      </c>
      <c r="O7" s="70">
        <f t="shared" si="1"/>
        <v>0</v>
      </c>
      <c r="P7" s="70">
        <f t="shared" si="1"/>
        <v>0.13812877656053058</v>
      </c>
    </row>
    <row r="8" spans="1:25" ht="20.100000000000001" customHeight="1">
      <c r="C8" s="2">
        <v>42</v>
      </c>
      <c r="D8" s="55"/>
      <c r="E8" s="55"/>
      <c r="F8" s="2" t="s">
        <v>485</v>
      </c>
      <c r="G8" s="38">
        <v>4.3896882494004794</v>
      </c>
      <c r="H8" s="38">
        <v>4.3896882494004794</v>
      </c>
      <c r="I8" s="38">
        <v>4.3896882494004794</v>
      </c>
      <c r="J8" s="38">
        <v>4.3896882494004794</v>
      </c>
      <c r="K8" s="38">
        <v>10.867132867132867</v>
      </c>
      <c r="L8" s="41"/>
      <c r="M8" s="70">
        <v>0</v>
      </c>
      <c r="N8" s="70">
        <v>0</v>
      </c>
      <c r="O8" s="70">
        <v>0</v>
      </c>
      <c r="P8" s="70">
        <v>6.4774446177323872</v>
      </c>
    </row>
    <row r="9" spans="1:25" ht="20.100000000000001" customHeight="1">
      <c r="C9" s="2">
        <v>43</v>
      </c>
      <c r="D9" s="55"/>
      <c r="E9" s="55"/>
      <c r="F9" s="2" t="s">
        <v>438</v>
      </c>
      <c r="G9" s="38">
        <v>19.392156862745097</v>
      </c>
      <c r="H9" s="38">
        <v>19.392156862745097</v>
      </c>
      <c r="I9" s="38">
        <v>19.392156862745097</v>
      </c>
      <c r="J9" s="38">
        <v>19.392156862745097</v>
      </c>
      <c r="K9" s="38">
        <v>75.285714285714292</v>
      </c>
      <c r="L9" s="41"/>
      <c r="M9" s="70">
        <v>0</v>
      </c>
      <c r="N9" s="70">
        <v>0</v>
      </c>
      <c r="O9" s="70">
        <v>0</v>
      </c>
      <c r="P9" s="70">
        <v>55.893557422969195</v>
      </c>
    </row>
    <row r="10" spans="1:25" ht="20.100000000000001" customHeight="1">
      <c r="C10" s="2">
        <v>44</v>
      </c>
      <c r="D10" s="55"/>
      <c r="E10" s="55"/>
      <c r="F10" s="2" t="s">
        <v>469</v>
      </c>
      <c r="G10" s="38">
        <v>6.2352941176470589</v>
      </c>
      <c r="H10" s="38">
        <v>6.2352941176470589</v>
      </c>
      <c r="I10" s="38">
        <v>6.2352941176470589</v>
      </c>
      <c r="J10" s="38">
        <v>6.2352941176470589</v>
      </c>
      <c r="K10" s="38">
        <v>49.952380952380949</v>
      </c>
      <c r="L10" s="41"/>
      <c r="M10" s="70">
        <v>0</v>
      </c>
      <c r="N10" s="70">
        <v>0</v>
      </c>
      <c r="O10" s="70">
        <v>0</v>
      </c>
      <c r="P10" s="70">
        <v>43.717086834733891</v>
      </c>
    </row>
    <row r="11" spans="1:25" ht="20.100000000000001" customHeight="1">
      <c r="C11" s="2">
        <v>45</v>
      </c>
      <c r="D11" s="55"/>
      <c r="E11" s="55"/>
      <c r="F11" s="2" t="s">
        <v>442</v>
      </c>
      <c r="G11" s="38">
        <v>0.86885245901639341</v>
      </c>
      <c r="H11" s="38">
        <v>0.86885245901639341</v>
      </c>
      <c r="I11" s="38">
        <v>0.86885245901639341</v>
      </c>
      <c r="J11" s="38">
        <v>0.86885245901639341</v>
      </c>
      <c r="K11" s="38">
        <v>2.5773955773955772</v>
      </c>
      <c r="L11" s="41"/>
      <c r="M11" s="70">
        <v>0</v>
      </c>
      <c r="N11" s="70">
        <v>0</v>
      </c>
      <c r="O11" s="70">
        <v>0</v>
      </c>
      <c r="P11" s="70">
        <v>1.7085431183791839</v>
      </c>
    </row>
    <row r="12" spans="1:25" ht="20.100000000000001" customHeight="1">
      <c r="C12" s="2">
        <v>46</v>
      </c>
      <c r="D12" s="55"/>
      <c r="E12" s="55"/>
      <c r="F12" s="2" t="s">
        <v>509</v>
      </c>
      <c r="G12" s="38">
        <v>0.8665318503538928</v>
      </c>
      <c r="H12" s="38">
        <v>0.8665318503538928</v>
      </c>
      <c r="I12" s="38">
        <v>0.8665318503538928</v>
      </c>
      <c r="J12" s="38">
        <v>0.8665318503538928</v>
      </c>
      <c r="K12" s="38">
        <v>0.11448450347881088</v>
      </c>
      <c r="L12" s="41"/>
      <c r="M12" s="70">
        <v>0</v>
      </c>
      <c r="N12" s="70">
        <v>0</v>
      </c>
      <c r="O12" s="70">
        <v>0</v>
      </c>
      <c r="P12" s="70">
        <v>-0.7520473468750819</v>
      </c>
    </row>
    <row r="13" spans="1:25" ht="20.100000000000001" customHeight="1">
      <c r="C13" s="2">
        <v>47</v>
      </c>
      <c r="D13" s="55"/>
      <c r="E13" s="55"/>
      <c r="F13" s="2" t="s">
        <v>282</v>
      </c>
      <c r="G13" s="38">
        <v>3.2831142568250757</v>
      </c>
      <c r="H13" s="38">
        <v>3.2831142568250757</v>
      </c>
      <c r="I13" s="38">
        <v>3.2831142568250757</v>
      </c>
      <c r="J13" s="38">
        <v>3.2831142568250757</v>
      </c>
      <c r="K13" s="38">
        <v>1.9873497786211258</v>
      </c>
      <c r="L13" s="41"/>
      <c r="M13" s="70">
        <v>0</v>
      </c>
      <c r="N13" s="70">
        <v>0</v>
      </c>
      <c r="O13" s="70">
        <v>0</v>
      </c>
      <c r="P13" s="70">
        <v>-1.2957644782039499</v>
      </c>
    </row>
    <row r="14" spans="1:25" ht="20.100000000000001" customHeight="1">
      <c r="D14" s="44"/>
      <c r="E14" s="44"/>
      <c r="F14" s="55" t="s">
        <v>549</v>
      </c>
      <c r="Q14" s="44"/>
      <c r="R14" s="44"/>
      <c r="S14" s="44"/>
      <c r="T14" s="44"/>
      <c r="U14" s="44"/>
      <c r="V14" s="44"/>
      <c r="W14" s="44"/>
      <c r="X14" s="44"/>
      <c r="Y14" s="44"/>
    </row>
    <row r="15" spans="1:25" ht="20.100000000000001" customHeight="1">
      <c r="C15" s="2">
        <v>48</v>
      </c>
      <c r="D15" s="2" t="s">
        <v>752</v>
      </c>
      <c r="E15" s="2" t="s">
        <v>215</v>
      </c>
      <c r="F15" s="2" t="s">
        <v>446</v>
      </c>
      <c r="G15" s="28">
        <v>0.36332102495244489</v>
      </c>
      <c r="H15" s="28">
        <v>0.36332102495244489</v>
      </c>
      <c r="I15" s="28">
        <v>0.36332102495244489</v>
      </c>
      <c r="J15" s="28">
        <v>0.36332102495244489</v>
      </c>
      <c r="K15" s="28">
        <v>0.3459590398590619</v>
      </c>
      <c r="L15" s="41"/>
      <c r="M15" s="70">
        <v>0</v>
      </c>
      <c r="N15" s="70">
        <v>0</v>
      </c>
      <c r="O15" s="70">
        <v>0</v>
      </c>
      <c r="P15" s="70">
        <v>-1.7361985093382992</v>
      </c>
    </row>
    <row r="16" spans="1:25" ht="20.100000000000001" customHeight="1">
      <c r="C16" s="2">
        <v>49</v>
      </c>
      <c r="D16" s="55"/>
      <c r="E16" s="55"/>
      <c r="F16" s="2" t="s">
        <v>474</v>
      </c>
      <c r="G16" s="28">
        <v>9.3319906008727763E-2</v>
      </c>
      <c r="H16" s="28">
        <v>9.3319906008727763E-2</v>
      </c>
      <c r="I16" s="28">
        <v>9.3319906008727763E-2</v>
      </c>
      <c r="J16" s="28">
        <v>9.3319906008727763E-2</v>
      </c>
      <c r="K16" s="28">
        <v>3.1490861043822947E-2</v>
      </c>
      <c r="L16" s="41"/>
      <c r="M16" s="70">
        <v>0</v>
      </c>
      <c r="N16" s="70">
        <v>0</v>
      </c>
      <c r="O16" s="70">
        <v>0</v>
      </c>
      <c r="P16" s="70">
        <v>-6.1829044964904813</v>
      </c>
    </row>
    <row r="17" spans="3:16" ht="20.100000000000001" customHeight="1">
      <c r="C17" s="2">
        <v>50</v>
      </c>
      <c r="D17" s="55"/>
      <c r="E17" s="55"/>
      <c r="F17" s="2" t="s">
        <v>475</v>
      </c>
      <c r="G17" s="28">
        <v>0.27000111894371714</v>
      </c>
      <c r="H17" s="28">
        <v>0.27000111894371714</v>
      </c>
      <c r="I17" s="28">
        <v>0.27000111894371714</v>
      </c>
      <c r="J17" s="28">
        <v>0.27000111894371714</v>
      </c>
      <c r="K17" s="28">
        <v>0.31446817881523892</v>
      </c>
      <c r="L17" s="41"/>
      <c r="M17" s="70">
        <v>0</v>
      </c>
      <c r="N17" s="70">
        <v>0</v>
      </c>
      <c r="O17" s="70">
        <v>0</v>
      </c>
      <c r="P17" s="70">
        <v>4.4467059871521775</v>
      </c>
    </row>
    <row r="18" spans="3:16" ht="20.100000000000001" customHeight="1">
      <c r="C18" s="2">
        <v>51</v>
      </c>
      <c r="D18" s="55"/>
      <c r="E18" s="55"/>
      <c r="F18" s="2" t="s">
        <v>222</v>
      </c>
      <c r="G18" s="28">
        <v>5.8691062631949328E-2</v>
      </c>
      <c r="H18" s="28">
        <v>5.8691062631949328E-2</v>
      </c>
      <c r="I18" s="28">
        <v>5.8691062631949328E-2</v>
      </c>
      <c r="J18" s="28">
        <v>5.8691062631949328E-2</v>
      </c>
      <c r="K18" s="28">
        <v>1.9931702557669524E-2</v>
      </c>
      <c r="L18" s="41"/>
      <c r="M18" s="70">
        <v>0</v>
      </c>
      <c r="N18" s="70">
        <v>0</v>
      </c>
      <c r="O18" s="70">
        <v>0</v>
      </c>
      <c r="P18" s="70">
        <v>-3.8759360074279803</v>
      </c>
    </row>
    <row r="19" spans="3:16" ht="20.100000000000001" customHeight="1">
      <c r="C19" s="2">
        <v>52</v>
      </c>
      <c r="D19" s="55"/>
      <c r="E19" s="55"/>
      <c r="F19" s="2" t="s">
        <v>223</v>
      </c>
      <c r="G19" s="28">
        <v>0.16980999296270233</v>
      </c>
      <c r="H19" s="28">
        <v>0.16980999296270233</v>
      </c>
      <c r="I19" s="28">
        <v>0.16980999296270233</v>
      </c>
      <c r="J19" s="28">
        <v>0.16980999296270233</v>
      </c>
      <c r="K19" s="28">
        <v>0.1990382605059586</v>
      </c>
      <c r="L19" s="41"/>
      <c r="M19" s="70">
        <v>0</v>
      </c>
      <c r="N19" s="70">
        <v>0</v>
      </c>
      <c r="O19" s="70">
        <v>0</v>
      </c>
      <c r="P19" s="70">
        <v>2.9228267543256274</v>
      </c>
    </row>
    <row r="20" spans="3:16" ht="20.100000000000001" customHeight="1">
      <c r="D20" s="44"/>
      <c r="E20" s="44"/>
      <c r="F20" s="55" t="s">
        <v>550</v>
      </c>
      <c r="L20" s="41"/>
      <c r="M20" s="44"/>
      <c r="N20" s="44"/>
      <c r="O20" s="44"/>
      <c r="P20" s="44"/>
    </row>
    <row r="21" spans="3:16" ht="20.100000000000001" customHeight="1">
      <c r="C21" s="2">
        <v>53</v>
      </c>
      <c r="D21" s="2" t="s">
        <v>753</v>
      </c>
      <c r="E21" s="2" t="s">
        <v>213</v>
      </c>
      <c r="F21" s="2" t="s">
        <v>468</v>
      </c>
      <c r="G21" s="38">
        <v>2.1864898466639038</v>
      </c>
      <c r="H21" s="38">
        <v>2.1864898466639038</v>
      </c>
      <c r="I21" s="38">
        <v>2.1864898466639038</v>
      </c>
      <c r="J21" s="38">
        <v>2.1864898466639038</v>
      </c>
      <c r="K21" s="38">
        <v>2.0917366946778713</v>
      </c>
      <c r="L21" s="41"/>
      <c r="M21" s="70">
        <v>0</v>
      </c>
      <c r="N21" s="70">
        <v>0</v>
      </c>
      <c r="O21" s="70">
        <v>0</v>
      </c>
      <c r="P21" s="70">
        <v>-9.4753151986032513E-2</v>
      </c>
    </row>
    <row r="22" spans="3:16" ht="20.100000000000001" customHeight="1">
      <c r="C22" s="2">
        <v>54</v>
      </c>
      <c r="D22" s="55"/>
      <c r="E22" s="55"/>
      <c r="F22" s="2" t="s">
        <v>467</v>
      </c>
      <c r="G22" s="38">
        <v>0.69042685453791963</v>
      </c>
      <c r="H22" s="38">
        <v>0.69042685453791963</v>
      </c>
      <c r="I22" s="38">
        <v>0.69042685453791963</v>
      </c>
      <c r="J22" s="38">
        <v>0.69042685453791963</v>
      </c>
      <c r="K22" s="38">
        <v>0.66736694677871145</v>
      </c>
      <c r="L22" s="41"/>
      <c r="M22" s="70">
        <v>0</v>
      </c>
      <c r="N22" s="70">
        <v>0</v>
      </c>
      <c r="O22" s="70">
        <v>0</v>
      </c>
      <c r="P22" s="70">
        <v>-2.3059907759208187E-2</v>
      </c>
    </row>
    <row r="23" spans="3:16" ht="20.100000000000001" customHeight="1">
      <c r="C23" s="2">
        <v>55</v>
      </c>
      <c r="D23" s="55"/>
      <c r="E23" s="55"/>
      <c r="F23" s="2" t="s">
        <v>226</v>
      </c>
      <c r="G23" s="38">
        <v>2.154993783671778E-2</v>
      </c>
      <c r="H23" s="38">
        <v>2.154993783671778E-2</v>
      </c>
      <c r="I23" s="38">
        <v>2.154993783671778E-2</v>
      </c>
      <c r="J23" s="38">
        <v>2.154993783671778E-2</v>
      </c>
      <c r="K23" s="38">
        <v>0.17927170868347339</v>
      </c>
      <c r="L23" s="41"/>
      <c r="M23" s="70">
        <v>0</v>
      </c>
      <c r="N23" s="70">
        <v>0</v>
      </c>
      <c r="O23" s="70">
        <v>0</v>
      </c>
      <c r="P23" s="70">
        <v>0.15772177084675562</v>
      </c>
    </row>
  </sheetData>
  <mergeCells count="2">
    <mergeCell ref="C3:K3"/>
    <mergeCell ref="M3:P3"/>
  </mergeCells>
  <conditionalFormatting sqref="G4">
    <cfRule type="containsBlanks" dxfId="4" priority="1">
      <formula>LEN(TRIM(G4))=0</formula>
    </cfRule>
  </conditionalFormatting>
  <hyperlinks>
    <hyperlink ref="A1" location="T!A1" display="TURIN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32">
    <tabColor rgb="FF00B0F0"/>
  </sheetPr>
  <dimension ref="A1:P38"/>
  <sheetViews>
    <sheetView showGridLines="0" zoomScale="88" zoomScaleNormal="88" workbookViewId="0">
      <pane xSplit="6" ySplit="4" topLeftCell="G20" activePane="bottomRight" state="frozen"/>
      <selection activeCell="K13" sqref="K13"/>
      <selection pane="topRight" activeCell="K13" sqref="K13"/>
      <selection pane="bottomLeft" activeCell="K13" sqref="K13"/>
      <selection pane="bottomRight" activeCell="D32" sqref="D32:E38"/>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16">
      <c r="A1" s="77" t="s">
        <v>676</v>
      </c>
    </row>
    <row r="3" spans="1:16" ht="17.100000000000001" customHeight="1">
      <c r="C3" s="90" t="s">
        <v>537</v>
      </c>
      <c r="D3" s="99"/>
      <c r="E3" s="99"/>
      <c r="F3" s="99"/>
      <c r="G3" s="99"/>
      <c r="H3" s="99"/>
      <c r="I3" s="99"/>
      <c r="J3" s="99"/>
      <c r="K3" s="100"/>
      <c r="M3" s="93" t="s">
        <v>730</v>
      </c>
      <c r="N3" s="94"/>
      <c r="O3" s="94"/>
      <c r="P3" s="95"/>
    </row>
    <row r="4" spans="1:16"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ht="20.100000000000001" customHeight="1">
      <c r="D5" s="48"/>
      <c r="E5" s="48"/>
      <c r="F5" s="50" t="s">
        <v>567</v>
      </c>
      <c r="G5" s="49"/>
      <c r="H5" s="49"/>
      <c r="I5" s="49"/>
      <c r="J5" s="49"/>
      <c r="K5" s="49"/>
      <c r="L5" s="41"/>
      <c r="M5" s="44"/>
      <c r="N5" s="44"/>
      <c r="O5" s="44"/>
      <c r="P5" s="44"/>
    </row>
    <row r="6" spans="1:16" ht="20.100000000000001" customHeight="1">
      <c r="D6" s="44"/>
      <c r="E6" s="44"/>
      <c r="F6" s="55" t="s">
        <v>551</v>
      </c>
      <c r="L6" s="41"/>
      <c r="M6" s="44"/>
      <c r="N6" s="44"/>
      <c r="O6" s="44"/>
      <c r="P6" s="44"/>
    </row>
    <row r="7" spans="1:16" ht="20.100000000000001" customHeight="1">
      <c r="C7" s="2">
        <v>56</v>
      </c>
      <c r="D7" s="2" t="s">
        <v>754</v>
      </c>
      <c r="E7" s="2" t="s">
        <v>287</v>
      </c>
      <c r="F7" s="2" t="s">
        <v>283</v>
      </c>
      <c r="G7" s="38">
        <f>IFERROR(BA!G5/ARS!G18,"")</f>
        <v>0.56115879828326176</v>
      </c>
      <c r="H7" s="38">
        <f>IFERROR(BA!H5/ARS!H18,"")</f>
        <v>0.56115879828326176</v>
      </c>
      <c r="I7" s="38">
        <f>IFERROR(BA!I5/ARS!I18,"")</f>
        <v>0.56115879828326176</v>
      </c>
      <c r="J7" s="38">
        <f>IFERROR(BA!J5/ARS!J18,"")</f>
        <v>0.56115879828326176</v>
      </c>
      <c r="K7" s="38">
        <f>IFERROR(BA!K5/ARS!K18,"")</f>
        <v>0.4991969161580469</v>
      </c>
      <c r="L7" s="41"/>
      <c r="M7" s="70">
        <f>IFERROR((H7-G7),"")</f>
        <v>0</v>
      </c>
      <c r="N7" s="70">
        <f>IFERROR((I7-H7),"")</f>
        <v>0</v>
      </c>
      <c r="O7" s="70">
        <f>IFERROR((J7-I7),"")</f>
        <v>0</v>
      </c>
      <c r="P7" s="70">
        <f>IFERROR((K7-J7),"")</f>
        <v>-6.1961882125214862E-2</v>
      </c>
    </row>
    <row r="8" spans="1:16" ht="20.100000000000001" customHeight="1">
      <c r="C8" s="2">
        <v>57</v>
      </c>
      <c r="D8" s="55"/>
      <c r="E8" s="55"/>
      <c r="F8" s="2" t="s">
        <v>284</v>
      </c>
      <c r="G8" s="38">
        <v>1.5542201584266593</v>
      </c>
      <c r="H8" s="38">
        <v>1.5542201584266593</v>
      </c>
      <c r="I8" s="38">
        <v>1.5542201584266593</v>
      </c>
      <c r="J8" s="38">
        <v>1.5542201584266593</v>
      </c>
      <c r="K8" s="38">
        <v>1.9111969111969112</v>
      </c>
      <c r="L8" s="41"/>
      <c r="M8" s="70">
        <v>0</v>
      </c>
      <c r="N8" s="70">
        <v>0</v>
      </c>
      <c r="O8" s="70">
        <v>0</v>
      </c>
      <c r="P8" s="70">
        <v>0.35697675277025187</v>
      </c>
    </row>
    <row r="9" spans="1:16" ht="20.100000000000001" customHeight="1">
      <c r="C9" s="2">
        <v>58</v>
      </c>
      <c r="D9" s="55"/>
      <c r="E9" s="55"/>
      <c r="F9" s="2" t="s">
        <v>285</v>
      </c>
      <c r="G9" s="38">
        <v>1.7523868186017864</v>
      </c>
      <c r="H9" s="38">
        <v>1.7523868186017864</v>
      </c>
      <c r="I9" s="38">
        <v>1.7523868186017864</v>
      </c>
      <c r="J9" s="38">
        <v>1.7523868186017864</v>
      </c>
      <c r="K9" s="38">
        <v>1.8905155951623169</v>
      </c>
      <c r="L9" s="41"/>
      <c r="M9" s="70">
        <v>0</v>
      </c>
      <c r="N9" s="70">
        <v>0</v>
      </c>
      <c r="O9" s="70">
        <v>0</v>
      </c>
      <c r="P9" s="70">
        <v>0.13812877656053058</v>
      </c>
    </row>
    <row r="10" spans="1:16" ht="20.100000000000001" customHeight="1">
      <c r="C10" s="2">
        <v>59</v>
      </c>
      <c r="D10" s="55"/>
      <c r="E10" s="55"/>
      <c r="F10" s="2" t="s">
        <v>286</v>
      </c>
      <c r="G10" s="38" t="s">
        <v>204</v>
      </c>
      <c r="H10" s="38" t="s">
        <v>742</v>
      </c>
      <c r="I10" s="38" t="s">
        <v>742</v>
      </c>
      <c r="J10" s="38" t="s">
        <v>742</v>
      </c>
      <c r="K10" s="38">
        <v>-3.9784172661870505</v>
      </c>
      <c r="L10" s="41"/>
      <c r="M10" s="70" t="s">
        <v>742</v>
      </c>
      <c r="N10" s="70" t="s">
        <v>742</v>
      </c>
      <c r="O10" s="70" t="s">
        <v>742</v>
      </c>
      <c r="P10" s="70" t="s">
        <v>742</v>
      </c>
    </row>
    <row r="11" spans="1:16" ht="20.100000000000001" customHeight="1">
      <c r="D11" s="44"/>
      <c r="E11" s="44"/>
      <c r="F11" s="71" t="s">
        <v>568</v>
      </c>
      <c r="L11" s="41"/>
      <c r="M11" s="44"/>
      <c r="N11" s="44"/>
      <c r="O11" s="44"/>
      <c r="P11" s="44"/>
    </row>
    <row r="12" spans="1:16" ht="20.100000000000001" customHeight="1">
      <c r="C12" s="2">
        <v>60</v>
      </c>
      <c r="D12" s="2" t="s">
        <v>563</v>
      </c>
      <c r="E12" s="2" t="s">
        <v>252</v>
      </c>
      <c r="F12" s="2" t="s">
        <v>251</v>
      </c>
      <c r="G12" s="38">
        <v>1.5706502636203867</v>
      </c>
      <c r="H12" s="38">
        <v>1.5706502636203867</v>
      </c>
      <c r="I12" s="38">
        <v>1.5706502636203867</v>
      </c>
      <c r="J12" s="38">
        <v>1.5706502636203867</v>
      </c>
      <c r="K12" s="38">
        <v>1.5289562289562288</v>
      </c>
      <c r="L12" s="41"/>
      <c r="M12" s="70">
        <v>0</v>
      </c>
      <c r="N12" s="70">
        <v>0</v>
      </c>
      <c r="O12" s="70">
        <v>0</v>
      </c>
      <c r="P12" s="70">
        <v>-4.1694034664157886E-2</v>
      </c>
    </row>
    <row r="13" spans="1:16" ht="20.100000000000001" customHeight="1">
      <c r="C13" s="2">
        <v>61</v>
      </c>
      <c r="D13" s="55"/>
      <c r="E13" s="55"/>
      <c r="F13" s="2" t="s">
        <v>496</v>
      </c>
      <c r="G13" s="38">
        <v>0.57065026362038662</v>
      </c>
      <c r="H13" s="38">
        <v>0.57065026362038662</v>
      </c>
      <c r="I13" s="38">
        <v>0.57065026362038662</v>
      </c>
      <c r="J13" s="38">
        <v>0.57065026362038662</v>
      </c>
      <c r="K13" s="38">
        <v>0.52895622895622896</v>
      </c>
      <c r="L13" s="41"/>
      <c r="M13" s="70">
        <v>0</v>
      </c>
      <c r="N13" s="70">
        <v>0</v>
      </c>
      <c r="O13" s="70">
        <v>0</v>
      </c>
      <c r="P13" s="70">
        <v>-4.1694034664157664E-2</v>
      </c>
    </row>
    <row r="14" spans="1:16" ht="20.100000000000001" customHeight="1">
      <c r="C14" s="2">
        <v>62</v>
      </c>
      <c r="D14" s="55"/>
      <c r="E14" s="55"/>
      <c r="F14" s="2" t="s">
        <v>497</v>
      </c>
      <c r="G14" s="38">
        <v>0.15975395430579964</v>
      </c>
      <c r="H14" s="38">
        <v>0.15975395430579964</v>
      </c>
      <c r="I14" s="38">
        <v>0.15975395430579964</v>
      </c>
      <c r="J14" s="38">
        <v>0.15975395430579964</v>
      </c>
      <c r="K14" s="38">
        <v>0.11666666666666667</v>
      </c>
      <c r="L14" s="41"/>
      <c r="M14" s="70">
        <v>0</v>
      </c>
      <c r="N14" s="70">
        <v>0</v>
      </c>
      <c r="O14" s="70">
        <v>0</v>
      </c>
      <c r="P14" s="70">
        <v>-4.3087287639132971E-2</v>
      </c>
    </row>
    <row r="15" spans="1:16" ht="20.100000000000001" customHeight="1">
      <c r="C15" s="2">
        <v>63</v>
      </c>
      <c r="D15" s="55"/>
      <c r="E15" s="55"/>
      <c r="F15" s="2" t="s">
        <v>250</v>
      </c>
      <c r="G15" s="38">
        <v>0.15061511423550089</v>
      </c>
      <c r="H15" s="38">
        <v>0.15061511423550089</v>
      </c>
      <c r="I15" s="38">
        <v>0.15061511423550089</v>
      </c>
      <c r="J15" s="38">
        <v>0.15061511423550089</v>
      </c>
      <c r="K15" s="38">
        <v>3.0471380471380472E-2</v>
      </c>
      <c r="L15" s="41"/>
      <c r="M15" s="70">
        <v>0</v>
      </c>
      <c r="N15" s="70">
        <v>0</v>
      </c>
      <c r="O15" s="70">
        <v>0</v>
      </c>
      <c r="P15" s="70">
        <v>-0.12014373376412042</v>
      </c>
    </row>
    <row r="16" spans="1:16" ht="20.100000000000001" customHeight="1">
      <c r="C16" s="2">
        <v>64</v>
      </c>
      <c r="D16" s="55"/>
      <c r="E16" s="55"/>
      <c r="F16" s="2" t="s">
        <v>498</v>
      </c>
      <c r="G16" s="38">
        <v>9.5430579964850618E-2</v>
      </c>
      <c r="H16" s="38">
        <v>9.5430579964850618E-2</v>
      </c>
      <c r="I16" s="38">
        <v>9.5430579964850618E-2</v>
      </c>
      <c r="J16" s="38">
        <v>9.5430579964850618E-2</v>
      </c>
      <c r="K16" s="38">
        <v>4.8148148148148148E-2</v>
      </c>
      <c r="L16" s="41"/>
      <c r="M16" s="70">
        <v>0</v>
      </c>
      <c r="N16" s="70">
        <v>0</v>
      </c>
      <c r="O16" s="70">
        <v>0</v>
      </c>
      <c r="P16" s="70">
        <v>-4.7282431816702469E-2</v>
      </c>
    </row>
    <row r="17" spans="3:16" ht="20.100000000000001" customHeight="1">
      <c r="C17" s="2">
        <v>65</v>
      </c>
      <c r="D17" s="55"/>
      <c r="E17" s="55"/>
      <c r="F17" s="2" t="s">
        <v>253</v>
      </c>
      <c r="G17" s="38">
        <v>0.63667897504755511</v>
      </c>
      <c r="H17" s="38">
        <v>0.63667897504755511</v>
      </c>
      <c r="I17" s="38">
        <v>0.63667897504755511</v>
      </c>
      <c r="J17" s="38">
        <v>0.63667897504755511</v>
      </c>
      <c r="K17" s="38">
        <v>0.65404096014093815</v>
      </c>
      <c r="L17" s="41"/>
      <c r="M17" s="70">
        <v>0</v>
      </c>
      <c r="N17" s="70">
        <v>0</v>
      </c>
      <c r="O17" s="70">
        <v>0</v>
      </c>
      <c r="P17" s="70">
        <v>1.7361985093383048E-2</v>
      </c>
    </row>
    <row r="18" spans="3:16" ht="20.100000000000001" customHeight="1">
      <c r="C18" s="2">
        <v>66</v>
      </c>
      <c r="D18" s="55"/>
      <c r="E18" s="55"/>
      <c r="F18" s="2" t="s">
        <v>499</v>
      </c>
      <c r="G18" s="38">
        <v>0.10171198388721048</v>
      </c>
      <c r="H18" s="38">
        <v>0.10171198388721048</v>
      </c>
      <c r="I18" s="38">
        <v>0.10171198388721048</v>
      </c>
      <c r="J18" s="38">
        <v>0.10171198388721048</v>
      </c>
      <c r="K18" s="38">
        <v>7.6304778683109448E-2</v>
      </c>
      <c r="L18" s="41"/>
      <c r="M18" s="70">
        <v>0</v>
      </c>
      <c r="N18" s="70">
        <v>0</v>
      </c>
      <c r="O18" s="70">
        <v>0</v>
      </c>
      <c r="P18" s="70">
        <v>-2.540720520410103E-2</v>
      </c>
    </row>
    <row r="19" spans="3:16" ht="20.100000000000001" customHeight="1">
      <c r="C19" s="2">
        <v>67</v>
      </c>
      <c r="D19" s="55"/>
      <c r="E19" s="55"/>
      <c r="F19" s="2" t="s">
        <v>248</v>
      </c>
      <c r="G19" s="38">
        <v>9.5893476558129132E-2</v>
      </c>
      <c r="H19" s="38">
        <v>9.5893476558129132E-2</v>
      </c>
      <c r="I19" s="38">
        <v>9.5893476558129132E-2</v>
      </c>
      <c r="J19" s="38">
        <v>9.5893476558129132E-2</v>
      </c>
      <c r="K19" s="38">
        <v>1.9929530940321516E-2</v>
      </c>
      <c r="L19" s="41"/>
      <c r="M19" s="70">
        <v>0</v>
      </c>
      <c r="N19" s="70">
        <v>0</v>
      </c>
      <c r="O19" s="70">
        <v>0</v>
      </c>
      <c r="P19" s="70">
        <v>-7.5963945617807616E-2</v>
      </c>
    </row>
    <row r="20" spans="3:16" ht="20.100000000000001" customHeight="1">
      <c r="C20" s="2">
        <v>68</v>
      </c>
      <c r="D20" s="55"/>
      <c r="E20" s="55"/>
      <c r="F20" s="2" t="s">
        <v>444</v>
      </c>
      <c r="G20" s="38">
        <v>0.13774814365813001</v>
      </c>
      <c r="H20" s="38">
        <v>0.13774814365813001</v>
      </c>
      <c r="I20" s="38">
        <v>0.13774814365813001</v>
      </c>
      <c r="J20" s="38">
        <v>0.13774814365813001</v>
      </c>
      <c r="K20" s="38">
        <v>0.1044776119402985</v>
      </c>
      <c r="L20" s="41"/>
      <c r="M20" s="70">
        <v>0</v>
      </c>
      <c r="N20" s="70">
        <v>0</v>
      </c>
      <c r="O20" s="70">
        <v>0</v>
      </c>
      <c r="P20" s="70">
        <v>-3.3270531717831509E-2</v>
      </c>
    </row>
    <row r="21" spans="3:16" ht="20.100000000000001" customHeight="1">
      <c r="C21" s="2">
        <v>69</v>
      </c>
      <c r="D21" s="55"/>
      <c r="E21" s="55"/>
      <c r="F21" s="2" t="s">
        <v>510</v>
      </c>
      <c r="G21" s="38">
        <v>8.7116958126102997E-2</v>
      </c>
      <c r="H21" s="38">
        <v>8.7116958126102997E-2</v>
      </c>
      <c r="I21" s="38">
        <v>8.7116958126102997E-2</v>
      </c>
      <c r="J21" s="38">
        <v>8.7116958126102997E-2</v>
      </c>
      <c r="K21" s="38">
        <v>4.5936395759717315E-2</v>
      </c>
      <c r="L21" s="41"/>
      <c r="M21" s="70">
        <v>0</v>
      </c>
      <c r="N21" s="70">
        <v>0</v>
      </c>
      <c r="O21" s="70">
        <v>0</v>
      </c>
      <c r="P21" s="70">
        <v>-4.1180562366385683E-2</v>
      </c>
    </row>
    <row r="22" spans="3:16" ht="20.100000000000001" customHeight="1">
      <c r="D22" s="44"/>
      <c r="E22" s="44"/>
      <c r="F22" s="55" t="s">
        <v>569</v>
      </c>
      <c r="L22" s="41"/>
      <c r="M22" s="44"/>
      <c r="N22" s="44"/>
      <c r="O22" s="44"/>
      <c r="P22" s="44"/>
    </row>
    <row r="23" spans="3:16" ht="20.100000000000001" customHeight="1">
      <c r="C23" s="2">
        <v>70</v>
      </c>
      <c r="D23" s="2" t="s">
        <v>521</v>
      </c>
      <c r="E23" s="2" t="s">
        <v>435</v>
      </c>
      <c r="F23" s="2" t="s">
        <v>470</v>
      </c>
      <c r="G23" s="38">
        <v>1.7820267686424474</v>
      </c>
      <c r="H23" s="38">
        <v>1.7820267686424474</v>
      </c>
      <c r="I23" s="38">
        <v>1.7820267686424474</v>
      </c>
      <c r="J23" s="38">
        <v>1.7820267686424474</v>
      </c>
      <c r="K23" s="38">
        <v>2.003217503217503</v>
      </c>
      <c r="L23" s="41"/>
      <c r="M23" s="70">
        <v>0</v>
      </c>
      <c r="N23" s="70">
        <v>0</v>
      </c>
      <c r="O23" s="70">
        <v>0</v>
      </c>
      <c r="P23" s="70">
        <v>0.22119073457505567</v>
      </c>
    </row>
    <row r="24" spans="3:16" ht="20.100000000000001" customHeight="1">
      <c r="C24" s="2">
        <v>71</v>
      </c>
      <c r="D24" s="55"/>
      <c r="E24" s="55"/>
      <c r="F24" s="2" t="s">
        <v>439</v>
      </c>
      <c r="G24" s="38">
        <v>0.72999888105628286</v>
      </c>
      <c r="H24" s="38">
        <v>0.72999888105628286</v>
      </c>
      <c r="I24" s="38">
        <v>0.72999888105628286</v>
      </c>
      <c r="J24" s="38">
        <v>0.72999888105628286</v>
      </c>
      <c r="K24" s="38">
        <v>0.68553182118476108</v>
      </c>
      <c r="L24" s="41"/>
      <c r="M24" s="70">
        <v>0</v>
      </c>
      <c r="N24" s="70">
        <v>0</v>
      </c>
      <c r="O24" s="70">
        <v>0</v>
      </c>
      <c r="P24" s="70">
        <v>-4.4467059871521775E-2</v>
      </c>
    </row>
    <row r="25" spans="3:16" ht="20.100000000000001" customHeight="1">
      <c r="C25" s="2">
        <v>72</v>
      </c>
      <c r="D25" s="55"/>
      <c r="E25" s="55"/>
      <c r="F25" s="2" t="s">
        <v>471</v>
      </c>
      <c r="G25" s="38">
        <v>0.32035358621461341</v>
      </c>
      <c r="H25" s="38">
        <v>0.32035358621461341</v>
      </c>
      <c r="I25" s="38">
        <v>0.32035358621461341</v>
      </c>
      <c r="J25" s="38">
        <v>0.32035358621461341</v>
      </c>
      <c r="K25" s="38">
        <v>0.34331645012111872</v>
      </c>
      <c r="L25" s="41"/>
      <c r="M25" s="70">
        <v>0</v>
      </c>
      <c r="N25" s="70">
        <v>0</v>
      </c>
      <c r="O25" s="70">
        <v>0</v>
      </c>
      <c r="P25" s="70">
        <v>2.2962863906505315E-2</v>
      </c>
    </row>
    <row r="26" spans="3:16" ht="20.100000000000001" customHeight="1">
      <c r="C26" s="2">
        <v>73</v>
      </c>
      <c r="D26" s="55"/>
      <c r="E26" s="55"/>
      <c r="F26" s="2" t="s">
        <v>440</v>
      </c>
      <c r="G26" s="38">
        <v>1.2609151239958085</v>
      </c>
      <c r="H26" s="38">
        <v>1.2609151239958085</v>
      </c>
      <c r="I26" s="38">
        <v>1.2609151239958085</v>
      </c>
      <c r="J26" s="38">
        <v>1.2609151239958085</v>
      </c>
      <c r="K26" s="38">
        <v>1.3046824887748556</v>
      </c>
      <c r="L26" s="41"/>
      <c r="M26" s="70">
        <v>0</v>
      </c>
      <c r="N26" s="70">
        <v>0</v>
      </c>
      <c r="O26" s="70">
        <v>0</v>
      </c>
      <c r="P26" s="70">
        <v>4.376736477904708E-2</v>
      </c>
    </row>
    <row r="27" spans="3:16" ht="20.100000000000001" customHeight="1">
      <c r="C27" s="2">
        <v>74</v>
      </c>
      <c r="D27" s="55"/>
      <c r="E27" s="55"/>
      <c r="F27" s="2" t="s">
        <v>477</v>
      </c>
      <c r="G27" s="38">
        <v>0.92724077328646748</v>
      </c>
      <c r="H27" s="38">
        <v>0.92724077328646748</v>
      </c>
      <c r="I27" s="38">
        <v>0.92724077328646748</v>
      </c>
      <c r="J27" s="38">
        <v>0.92724077328646748</v>
      </c>
      <c r="K27" s="38">
        <v>1.0057239057239058</v>
      </c>
      <c r="L27" s="41"/>
      <c r="M27" s="70">
        <v>0</v>
      </c>
      <c r="N27" s="70">
        <v>0</v>
      </c>
      <c r="O27" s="70">
        <v>0</v>
      </c>
      <c r="P27" s="70">
        <v>7.8483132437438319E-2</v>
      </c>
    </row>
    <row r="28" spans="3:16" ht="20.100000000000001" customHeight="1">
      <c r="D28" s="44"/>
      <c r="E28" s="44"/>
      <c r="F28" s="55" t="s">
        <v>552</v>
      </c>
      <c r="L28" s="41"/>
      <c r="M28" s="44"/>
      <c r="N28" s="44"/>
      <c r="O28" s="44"/>
      <c r="P28" s="44"/>
    </row>
    <row r="29" spans="3:16" ht="20.100000000000001" customHeight="1">
      <c r="C29" s="2">
        <v>75</v>
      </c>
      <c r="D29" s="2" t="s">
        <v>726</v>
      </c>
      <c r="E29" s="2" t="s">
        <v>570</v>
      </c>
      <c r="F29" s="2" t="s">
        <v>290</v>
      </c>
      <c r="G29" s="20">
        <v>2.6504455655247341</v>
      </c>
      <c r="H29" s="20">
        <v>2.6504455655247341</v>
      </c>
      <c r="I29" s="20">
        <v>2.6504455655247341</v>
      </c>
      <c r="J29" s="20">
        <v>2.6504455655247341</v>
      </c>
      <c r="K29" s="20">
        <v>3.0447549335841164</v>
      </c>
      <c r="L29" s="41"/>
      <c r="M29" s="70">
        <v>0</v>
      </c>
      <c r="N29" s="70">
        <v>0</v>
      </c>
      <c r="O29" s="70">
        <v>0</v>
      </c>
      <c r="P29" s="70">
        <v>0.39430936805938233</v>
      </c>
    </row>
    <row r="30" spans="3:16" ht="20.100000000000001" customHeight="1">
      <c r="C30" s="2">
        <v>76</v>
      </c>
      <c r="D30" s="2" t="s">
        <v>727</v>
      </c>
      <c r="E30" s="2" t="s">
        <v>571</v>
      </c>
      <c r="F30" s="2" t="s">
        <v>291</v>
      </c>
      <c r="G30" s="20">
        <v>4.2090595331471832</v>
      </c>
      <c r="H30" s="20">
        <v>4.2090595331471832</v>
      </c>
      <c r="I30" s="20">
        <v>4.2090595331471832</v>
      </c>
      <c r="J30" s="20">
        <v>4.2090595331471832</v>
      </c>
      <c r="K30" s="20">
        <v>5.3399499853586629</v>
      </c>
      <c r="L30" s="41"/>
      <c r="M30" s="70">
        <v>0</v>
      </c>
      <c r="N30" s="70">
        <v>0</v>
      </c>
      <c r="O30" s="70">
        <v>0</v>
      </c>
      <c r="P30" s="70">
        <v>1.1308904522114798</v>
      </c>
    </row>
    <row r="31" spans="3:16" ht="20.100000000000001" customHeight="1">
      <c r="C31" s="2">
        <v>77</v>
      </c>
      <c r="D31" s="2" t="s">
        <v>728</v>
      </c>
      <c r="E31" s="2" t="s">
        <v>572</v>
      </c>
      <c r="F31" s="2" t="s">
        <v>292</v>
      </c>
      <c r="G31" s="20">
        <v>1.1482392259005469</v>
      </c>
      <c r="H31" s="20">
        <v>1.1482392259005469</v>
      </c>
      <c r="I31" s="20">
        <v>1.1482392259005469</v>
      </c>
      <c r="J31" s="20">
        <v>1.1482392259005469</v>
      </c>
      <c r="K31" s="20">
        <v>1.5777491075707974</v>
      </c>
      <c r="L31" s="41"/>
      <c r="M31" s="70">
        <v>0</v>
      </c>
      <c r="N31" s="70">
        <v>0</v>
      </c>
      <c r="O31" s="70">
        <v>0</v>
      </c>
      <c r="P31" s="70">
        <v>0.4295098816702505</v>
      </c>
    </row>
    <row r="32" spans="3:16" ht="20.100000000000001" customHeight="1">
      <c r="C32" s="2">
        <v>78</v>
      </c>
      <c r="D32" s="55"/>
      <c r="E32" s="55"/>
      <c r="F32" s="2" t="s">
        <v>293</v>
      </c>
      <c r="G32" s="38">
        <v>0.32035358621461341</v>
      </c>
      <c r="H32" s="38">
        <v>0.32035358621461341</v>
      </c>
      <c r="I32" s="38">
        <v>0.32035358621461341</v>
      </c>
      <c r="J32" s="38">
        <v>0.32035358621461341</v>
      </c>
      <c r="K32" s="38">
        <v>0.34331645012111872</v>
      </c>
      <c r="L32" s="41"/>
      <c r="M32" s="70">
        <v>0</v>
      </c>
      <c r="N32" s="70">
        <v>0</v>
      </c>
      <c r="O32" s="70">
        <v>0</v>
      </c>
      <c r="P32" s="70">
        <v>2.2962863906505315E-2</v>
      </c>
    </row>
    <row r="33" spans="3:16" ht="20.100000000000001" customHeight="1">
      <c r="C33" s="2">
        <v>79</v>
      </c>
      <c r="D33" s="55"/>
      <c r="E33" s="55"/>
      <c r="F33" s="2" t="s">
        <v>294</v>
      </c>
      <c r="G33" s="38">
        <v>1.1637014658162694E-2</v>
      </c>
      <c r="H33" s="38">
        <v>1.1637014658162694E-2</v>
      </c>
      <c r="I33" s="38">
        <v>1.1637014658162694E-2</v>
      </c>
      <c r="J33" s="38">
        <v>1.1637014658162694E-2</v>
      </c>
      <c r="K33" s="38">
        <v>9.5463554283197527E-2</v>
      </c>
      <c r="L33" s="41"/>
      <c r="M33" s="70">
        <v>0</v>
      </c>
      <c r="N33" s="70">
        <v>0</v>
      </c>
      <c r="O33" s="70">
        <v>0</v>
      </c>
      <c r="P33" s="70">
        <v>8.3826539625034835E-2</v>
      </c>
    </row>
    <row r="34" spans="3:16" ht="20.100000000000001" customHeight="1">
      <c r="C34" s="2">
        <v>80</v>
      </c>
      <c r="D34" s="55"/>
      <c r="E34" s="55"/>
      <c r="F34" s="2" t="s">
        <v>295</v>
      </c>
      <c r="G34" s="38">
        <v>2.9875797247398455E-2</v>
      </c>
      <c r="H34" s="38">
        <v>2.9875797247398455E-2</v>
      </c>
      <c r="I34" s="38">
        <v>2.9875797247398455E-2</v>
      </c>
      <c r="J34" s="38">
        <v>2.9875797247398455E-2</v>
      </c>
      <c r="K34" s="38">
        <v>0.11319092710856639</v>
      </c>
      <c r="L34" s="41"/>
      <c r="M34" s="70">
        <v>0</v>
      </c>
      <c r="N34" s="70">
        <v>0</v>
      </c>
      <c r="O34" s="70">
        <v>0</v>
      </c>
      <c r="P34" s="70">
        <v>8.331512986116793E-2</v>
      </c>
    </row>
    <row r="35" spans="3:16" ht="20.100000000000001" customHeight="1">
      <c r="C35" s="2">
        <v>81</v>
      </c>
      <c r="D35" s="55"/>
      <c r="E35" s="55"/>
      <c r="F35" s="2" t="s">
        <v>296</v>
      </c>
      <c r="G35" s="38">
        <v>1.7523868186017864</v>
      </c>
      <c r="H35" s="38">
        <v>1.7523868186017864</v>
      </c>
      <c r="I35" s="38">
        <v>1.7523868186017864</v>
      </c>
      <c r="J35" s="38">
        <v>1.7523868186017864</v>
      </c>
      <c r="K35" s="38">
        <v>1.8905155951623169</v>
      </c>
      <c r="L35" s="41"/>
      <c r="M35" s="70">
        <v>0</v>
      </c>
      <c r="N35" s="70">
        <v>0</v>
      </c>
      <c r="O35" s="70">
        <v>0</v>
      </c>
      <c r="P35" s="70">
        <v>0.13812877656053058</v>
      </c>
    </row>
    <row r="36" spans="3:16" ht="20.100000000000001" customHeight="1">
      <c r="C36" s="2">
        <v>82</v>
      </c>
      <c r="D36" s="55"/>
      <c r="E36" s="55"/>
      <c r="F36" s="2" t="s">
        <v>297</v>
      </c>
      <c r="G36" s="38">
        <v>1.5900190220431911</v>
      </c>
      <c r="H36" s="38">
        <v>1.5900190220431911</v>
      </c>
      <c r="I36" s="38">
        <v>1.5900190220431911</v>
      </c>
      <c r="J36" s="38">
        <v>1.5900190220431911</v>
      </c>
      <c r="K36" s="38">
        <v>1.5799383395727813</v>
      </c>
      <c r="L36" s="41"/>
      <c r="M36" s="70">
        <v>0</v>
      </c>
      <c r="N36" s="70">
        <v>0</v>
      </c>
      <c r="O36" s="70">
        <v>0</v>
      </c>
      <c r="P36" s="70">
        <v>-1.008068247040983E-2</v>
      </c>
    </row>
    <row r="37" spans="3:16" ht="20.100000000000001" customHeight="1">
      <c r="C37" s="2">
        <v>83</v>
      </c>
      <c r="D37" s="55"/>
      <c r="E37" s="55"/>
      <c r="F37" s="2" t="s">
        <v>298</v>
      </c>
      <c r="G37" s="38">
        <v>3.5582410204766698E-2</v>
      </c>
      <c r="H37" s="38">
        <v>3.5582410204766698E-2</v>
      </c>
      <c r="I37" s="38">
        <v>3.5582410204766698E-2</v>
      </c>
      <c r="J37" s="38">
        <v>3.5582410204766698E-2</v>
      </c>
      <c r="K37" s="38">
        <v>0.11550319312926668</v>
      </c>
      <c r="L37" s="41"/>
      <c r="M37" s="70">
        <v>0</v>
      </c>
      <c r="N37" s="70">
        <v>0</v>
      </c>
      <c r="O37" s="70">
        <v>0</v>
      </c>
      <c r="P37" s="70">
        <v>7.9920782924499986E-2</v>
      </c>
    </row>
    <row r="38" spans="3:16" ht="20.100000000000001" customHeight="1">
      <c r="C38" s="2">
        <v>84</v>
      </c>
      <c r="D38" s="55"/>
      <c r="E38" s="55"/>
      <c r="F38" s="2" t="s">
        <v>299</v>
      </c>
      <c r="G38" s="38">
        <v>0.11065064235391629</v>
      </c>
      <c r="H38" s="38">
        <v>0.11065064235391629</v>
      </c>
      <c r="I38" s="38">
        <v>0.11065064235391629</v>
      </c>
      <c r="J38" s="38">
        <v>0.11065064235391629</v>
      </c>
      <c r="K38" s="38">
        <v>0.35994397759103641</v>
      </c>
      <c r="L38" s="41"/>
      <c r="M38" s="70">
        <v>0</v>
      </c>
      <c r="N38" s="70">
        <v>0</v>
      </c>
      <c r="O38" s="70">
        <v>0</v>
      </c>
      <c r="P38" s="70">
        <v>0.24929333523712011</v>
      </c>
    </row>
  </sheetData>
  <mergeCells count="2">
    <mergeCell ref="C3:K3"/>
    <mergeCell ref="M3:P3"/>
  </mergeCells>
  <conditionalFormatting sqref="G4">
    <cfRule type="containsBlanks" dxfId="3" priority="1">
      <formula>LEN(TRIM(G4))=0</formula>
    </cfRule>
  </conditionalFormatting>
  <hyperlinks>
    <hyperlink ref="A1" location="T!A1" display="TURINYS"/>
  </hyperlink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33">
    <tabColor rgb="FF00B0F0"/>
  </sheetPr>
  <dimension ref="A1:P21"/>
  <sheetViews>
    <sheetView showGridLines="0" zoomScale="90" zoomScaleNormal="90" workbookViewId="0">
      <pane xSplit="6" ySplit="4" topLeftCell="G5" activePane="bottomRight" state="frozen"/>
      <selection activeCell="K13" sqref="K13"/>
      <selection pane="topRight" activeCell="K13" sqref="K13"/>
      <selection pane="bottomLeft" activeCell="K13" sqref="K13"/>
      <selection pane="bottomRight" activeCell="D20" sqref="D20:E21"/>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16">
      <c r="A1" s="77" t="s">
        <v>676</v>
      </c>
    </row>
    <row r="3" spans="1:16" ht="17.100000000000001" customHeight="1">
      <c r="C3" s="90" t="s">
        <v>537</v>
      </c>
      <c r="D3" s="99"/>
      <c r="E3" s="99"/>
      <c r="F3" s="99"/>
      <c r="G3" s="99"/>
      <c r="H3" s="99"/>
      <c r="I3" s="99"/>
      <c r="J3" s="99"/>
      <c r="K3" s="100"/>
      <c r="M3" s="93" t="s">
        <v>730</v>
      </c>
      <c r="N3" s="94"/>
      <c r="O3" s="94"/>
      <c r="P3" s="95"/>
    </row>
    <row r="4" spans="1:16"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ht="20.100000000000001" customHeight="1">
      <c r="D5" s="48"/>
      <c r="E5" s="48"/>
      <c r="F5" s="50" t="s">
        <v>553</v>
      </c>
      <c r="G5" s="49"/>
      <c r="H5" s="49"/>
      <c r="I5" s="49"/>
      <c r="J5" s="49"/>
      <c r="K5" s="49"/>
      <c r="L5" s="41"/>
      <c r="M5" s="44"/>
      <c r="N5" s="44"/>
      <c r="O5" s="44"/>
      <c r="P5" s="44"/>
    </row>
    <row r="6" spans="1:16" ht="20.100000000000001" customHeight="1">
      <c r="D6" s="44"/>
      <c r="E6" s="44"/>
      <c r="F6" s="55" t="s">
        <v>554</v>
      </c>
      <c r="L6" s="41"/>
      <c r="M6" s="44"/>
      <c r="N6" s="44"/>
      <c r="O6" s="44"/>
      <c r="P6" s="44"/>
    </row>
    <row r="7" spans="1:16" ht="20.100000000000001" customHeight="1">
      <c r="C7" s="2">
        <v>85</v>
      </c>
      <c r="D7" s="2" t="s">
        <v>729</v>
      </c>
      <c r="E7" s="2" t="s">
        <v>270</v>
      </c>
      <c r="F7" s="2" t="s">
        <v>266</v>
      </c>
      <c r="G7" s="38">
        <f>IFERROR(PN!G19/PD!G9,"")</f>
        <v>0.28425655976676384</v>
      </c>
      <c r="H7" s="38">
        <f>IFERROR(PN!H19/PD!H9,"")</f>
        <v>0.28425655976676384</v>
      </c>
      <c r="I7" s="38">
        <f>IFERROR(PN!I19/PD!I9,"")</f>
        <v>0.28425655976676384</v>
      </c>
      <c r="J7" s="38">
        <f>IFERROR(PN!J19/PD!J9,"")</f>
        <v>0.28425655976676384</v>
      </c>
      <c r="K7" s="38">
        <f>IFERROR(PN!K19/PD!K9,"")</f>
        <v>1.2638483965014577</v>
      </c>
      <c r="L7" s="41"/>
      <c r="M7" s="70">
        <f t="shared" ref="M7:P7" si="1">IFERROR((H7-G7),"")</f>
        <v>0</v>
      </c>
      <c r="N7" s="70">
        <f t="shared" si="1"/>
        <v>0</v>
      </c>
      <c r="O7" s="70">
        <f t="shared" si="1"/>
        <v>0</v>
      </c>
      <c r="P7" s="70">
        <f t="shared" si="1"/>
        <v>0.97959183673469385</v>
      </c>
    </row>
    <row r="8" spans="1:16" ht="20.100000000000001" customHeight="1">
      <c r="C8" s="2">
        <v>86</v>
      </c>
      <c r="D8" s="55"/>
      <c r="E8" s="55"/>
      <c r="F8" s="2" t="s">
        <v>288</v>
      </c>
      <c r="G8" s="38">
        <v>0.46355685131195334</v>
      </c>
      <c r="H8" s="38">
        <v>0.46355685131195334</v>
      </c>
      <c r="I8" s="38">
        <v>0.46355685131195334</v>
      </c>
      <c r="J8" s="38">
        <v>0.46355685131195334</v>
      </c>
      <c r="K8" s="38">
        <v>1.5291545189504374</v>
      </c>
      <c r="L8" s="41"/>
      <c r="M8" s="70">
        <v>0</v>
      </c>
      <c r="N8" s="70">
        <v>0</v>
      </c>
      <c r="O8" s="70">
        <v>0</v>
      </c>
      <c r="P8" s="70">
        <v>1.065597667638484</v>
      </c>
    </row>
    <row r="9" spans="1:16" ht="20.100000000000001" customHeight="1">
      <c r="C9" s="2">
        <v>87</v>
      </c>
      <c r="D9" s="55"/>
      <c r="E9" s="55"/>
      <c r="F9" s="2" t="s">
        <v>526</v>
      </c>
      <c r="G9" s="38">
        <v>5.2769230769230768</v>
      </c>
      <c r="H9" s="38">
        <v>5.2769230769230768</v>
      </c>
      <c r="I9" s="38">
        <v>5.2769230769230768</v>
      </c>
      <c r="J9" s="38">
        <v>5.2769230769230768</v>
      </c>
      <c r="K9" s="38">
        <v>1.1868512110726643</v>
      </c>
      <c r="L9" s="41"/>
      <c r="M9" s="70">
        <v>0</v>
      </c>
      <c r="N9" s="70">
        <v>0</v>
      </c>
      <c r="O9" s="70">
        <v>0</v>
      </c>
      <c r="P9" s="70">
        <v>-4.0900718658504127</v>
      </c>
    </row>
    <row r="10" spans="1:16" ht="20.100000000000001" customHeight="1">
      <c r="C10" s="2">
        <v>88</v>
      </c>
      <c r="D10" s="55"/>
      <c r="E10" s="55"/>
      <c r="F10" s="2" t="s">
        <v>530</v>
      </c>
      <c r="G10" s="38">
        <v>8.2944606413994162</v>
      </c>
      <c r="H10" s="38">
        <v>8.2944606413994162</v>
      </c>
      <c r="I10" s="38">
        <v>8.2944606413994162</v>
      </c>
      <c r="J10" s="38">
        <v>8.2944606413994162</v>
      </c>
      <c r="K10" s="38">
        <v>8.6588921282798825</v>
      </c>
      <c r="L10" s="41"/>
      <c r="M10" s="70">
        <v>0</v>
      </c>
      <c r="N10" s="70">
        <v>0</v>
      </c>
      <c r="O10" s="70">
        <v>0</v>
      </c>
      <c r="P10" s="70">
        <v>0.36443148688046634</v>
      </c>
    </row>
    <row r="11" spans="1:16" ht="20.100000000000001" customHeight="1">
      <c r="C11" s="2">
        <v>89</v>
      </c>
      <c r="D11" s="55"/>
      <c r="E11" s="55"/>
      <c r="F11" s="2" t="s">
        <v>527</v>
      </c>
      <c r="G11" s="38">
        <v>7.2413793103448268E-2</v>
      </c>
      <c r="H11" s="38">
        <v>7.2413793103448268E-2</v>
      </c>
      <c r="I11" s="38">
        <v>7.2413793103448268E-2</v>
      </c>
      <c r="J11" s="38">
        <v>7.2413793103448268E-2</v>
      </c>
      <c r="K11" s="38">
        <v>7.1712314446999784E-2</v>
      </c>
      <c r="L11" s="41"/>
      <c r="M11" s="70">
        <v>0</v>
      </c>
      <c r="N11" s="70">
        <v>0</v>
      </c>
      <c r="O11" s="70">
        <v>0</v>
      </c>
      <c r="P11" s="70">
        <v>-7.0147865644848428E-4</v>
      </c>
    </row>
    <row r="12" spans="1:16" ht="20.100000000000001" customHeight="1">
      <c r="C12" s="2">
        <v>90</v>
      </c>
      <c r="D12" s="55"/>
      <c r="E12" s="55"/>
      <c r="F12" s="2" t="s">
        <v>528</v>
      </c>
      <c r="G12" s="38">
        <v>0.34988099285957158</v>
      </c>
      <c r="H12" s="38">
        <v>0.34988099285957158</v>
      </c>
      <c r="I12" s="38">
        <v>0.34988099285957158</v>
      </c>
      <c r="J12" s="38">
        <v>0.34988099285957158</v>
      </c>
      <c r="K12" s="38">
        <v>0.38409854423292272</v>
      </c>
      <c r="L12" s="41"/>
      <c r="M12" s="70">
        <v>0</v>
      </c>
      <c r="N12" s="70">
        <v>0</v>
      </c>
      <c r="O12" s="70">
        <v>0</v>
      </c>
      <c r="P12" s="70">
        <v>3.421755137335114E-2</v>
      </c>
    </row>
    <row r="13" spans="1:16" ht="20.100000000000001" customHeight="1">
      <c r="D13" s="44"/>
      <c r="E13" s="44"/>
      <c r="F13" s="55" t="s">
        <v>555</v>
      </c>
      <c r="L13" s="41"/>
      <c r="M13" s="44"/>
      <c r="N13" s="44"/>
      <c r="O13" s="44"/>
      <c r="P13" s="44"/>
    </row>
    <row r="14" spans="1:16" ht="20.100000000000001" customHeight="1">
      <c r="C14" s="2">
        <v>91</v>
      </c>
      <c r="D14" s="2" t="s">
        <v>718</v>
      </c>
      <c r="E14" s="2" t="s">
        <v>267</v>
      </c>
      <c r="F14" s="2" t="s">
        <v>529</v>
      </c>
      <c r="G14" s="38">
        <v>0.18084358523725835</v>
      </c>
      <c r="H14" s="38">
        <v>0.18084358523725835</v>
      </c>
      <c r="I14" s="38">
        <v>0.18084358523725835</v>
      </c>
      <c r="J14" s="38">
        <v>0.18084358523725835</v>
      </c>
      <c r="K14" s="38">
        <v>0.17323232323232324</v>
      </c>
      <c r="L14" s="41"/>
      <c r="M14" s="70">
        <v>0</v>
      </c>
      <c r="N14" s="70">
        <v>0</v>
      </c>
      <c r="O14" s="70">
        <v>0</v>
      </c>
      <c r="P14" s="70">
        <v>-7.6112620049351154E-3</v>
      </c>
    </row>
    <row r="15" spans="1:16" ht="20.100000000000001" customHeight="1">
      <c r="C15" s="2">
        <v>92</v>
      </c>
      <c r="D15" s="55"/>
      <c r="E15" s="55"/>
      <c r="F15" s="2" t="s">
        <v>531</v>
      </c>
      <c r="G15" s="38">
        <v>0.13272343420126673</v>
      </c>
      <c r="H15" s="38">
        <v>0.13272343420126673</v>
      </c>
      <c r="I15" s="38">
        <v>0.13272343420126673</v>
      </c>
      <c r="J15" s="38">
        <v>0.13272343420126673</v>
      </c>
      <c r="K15" s="38">
        <v>8.4326433897832606E-2</v>
      </c>
      <c r="L15" s="41"/>
      <c r="M15" s="70">
        <v>0</v>
      </c>
      <c r="N15" s="70">
        <v>0</v>
      </c>
      <c r="O15" s="70">
        <v>0</v>
      </c>
      <c r="P15" s="70">
        <v>-4.8397000303434121E-2</v>
      </c>
    </row>
    <row r="16" spans="1:16" ht="20.100000000000001" customHeight="1">
      <c r="C16" s="2">
        <v>93</v>
      </c>
      <c r="D16" s="55"/>
      <c r="E16" s="55"/>
      <c r="F16" s="2" t="s">
        <v>532</v>
      </c>
      <c r="G16" s="38">
        <v>5.9308176100628929</v>
      </c>
      <c r="H16" s="38">
        <v>5.9308176100628929</v>
      </c>
      <c r="I16" s="38">
        <v>5.9308176100628929</v>
      </c>
      <c r="J16" s="38">
        <v>5.9308176100628929</v>
      </c>
      <c r="K16" s="38">
        <v>1.1534795042897998</v>
      </c>
      <c r="L16" s="41"/>
      <c r="M16" s="70">
        <v>0</v>
      </c>
      <c r="N16" s="70">
        <v>0</v>
      </c>
      <c r="O16" s="70">
        <v>0</v>
      </c>
      <c r="P16" s="70">
        <v>-4.7773381057730928</v>
      </c>
    </row>
    <row r="17" spans="3:16" ht="20.100000000000001" customHeight="1">
      <c r="C17" s="2">
        <v>94</v>
      </c>
      <c r="D17" s="55"/>
      <c r="E17" s="55"/>
      <c r="F17" s="2" t="s">
        <v>533</v>
      </c>
      <c r="G17" s="38">
        <v>1.9069767441860466</v>
      </c>
      <c r="H17" s="38">
        <v>1.9069767441860466</v>
      </c>
      <c r="I17" s="38">
        <v>1.9069767441860466</v>
      </c>
      <c r="J17" s="38">
        <v>1.9069767441860466</v>
      </c>
      <c r="K17" s="38">
        <v>0.76533839342188492</v>
      </c>
      <c r="L17" s="41"/>
      <c r="M17" s="70">
        <v>0</v>
      </c>
      <c r="N17" s="70">
        <v>0</v>
      </c>
      <c r="O17" s="70">
        <v>0</v>
      </c>
      <c r="P17" s="70">
        <v>-1.1416383507641616</v>
      </c>
    </row>
    <row r="18" spans="3:16" ht="20.100000000000001" customHeight="1">
      <c r="D18" s="44"/>
      <c r="E18" s="44"/>
      <c r="F18" s="55" t="s">
        <v>556</v>
      </c>
      <c r="L18" s="41"/>
      <c r="M18" s="44"/>
      <c r="N18" s="44"/>
      <c r="O18" s="44"/>
      <c r="P18" s="44"/>
    </row>
    <row r="19" spans="3:16" ht="20.100000000000001" customHeight="1">
      <c r="C19" s="2">
        <v>95</v>
      </c>
      <c r="D19" s="2" t="s">
        <v>562</v>
      </c>
      <c r="E19" s="2" t="s">
        <v>272</v>
      </c>
      <c r="F19" s="2" t="s">
        <v>560</v>
      </c>
      <c r="G19" s="38">
        <v>0.55976676384839652</v>
      </c>
      <c r="H19" s="38">
        <v>0.55976676384839652</v>
      </c>
      <c r="I19" s="38">
        <v>0.55976676384839652</v>
      </c>
      <c r="J19" s="38">
        <v>0.55976676384839652</v>
      </c>
      <c r="K19" s="38">
        <v>0.82361516034985427</v>
      </c>
      <c r="L19" s="41"/>
      <c r="M19" s="70">
        <v>0</v>
      </c>
      <c r="N19" s="70">
        <v>0</v>
      </c>
      <c r="O19" s="70">
        <v>0</v>
      </c>
      <c r="P19" s="70">
        <v>0.26384839650145775</v>
      </c>
    </row>
    <row r="20" spans="3:16" ht="20.100000000000001" customHeight="1">
      <c r="C20" s="2">
        <v>96</v>
      </c>
      <c r="D20" s="55"/>
      <c r="E20" s="55"/>
      <c r="F20" s="2" t="s">
        <v>524</v>
      </c>
      <c r="G20" s="28">
        <v>0.37317784256559766</v>
      </c>
      <c r="H20" s="28">
        <v>0.37317784256559766</v>
      </c>
      <c r="I20" s="28">
        <v>0.37317784256559766</v>
      </c>
      <c r="J20" s="28">
        <v>0.37317784256559766</v>
      </c>
      <c r="K20" s="28">
        <v>0.54907677356656948</v>
      </c>
      <c r="L20" s="41"/>
      <c r="M20" s="70">
        <v>0</v>
      </c>
      <c r="N20" s="70">
        <v>0</v>
      </c>
      <c r="O20" s="70">
        <v>0</v>
      </c>
      <c r="P20" s="70">
        <v>17.589893100097182</v>
      </c>
    </row>
    <row r="21" spans="3:16" ht="20.100000000000001" customHeight="1">
      <c r="C21" s="2">
        <v>97</v>
      </c>
      <c r="D21" s="55"/>
      <c r="E21" s="55"/>
      <c r="F21" s="2" t="s">
        <v>561</v>
      </c>
      <c r="G21" s="28">
        <v>1.9692307692307693</v>
      </c>
      <c r="H21" s="28">
        <v>1.9692307692307693</v>
      </c>
      <c r="I21" s="28">
        <v>1.9692307692307693</v>
      </c>
      <c r="J21" s="28">
        <v>1.9692307692307693</v>
      </c>
      <c r="K21" s="28">
        <v>0.65167243367935412</v>
      </c>
      <c r="L21" s="41"/>
      <c r="M21" s="70">
        <v>0</v>
      </c>
      <c r="N21" s="70">
        <v>0</v>
      </c>
      <c r="O21" s="70">
        <v>0</v>
      </c>
      <c r="P21" s="70">
        <v>-131.75583355514152</v>
      </c>
    </row>
  </sheetData>
  <mergeCells count="2">
    <mergeCell ref="C3:K3"/>
    <mergeCell ref="M3:P3"/>
  </mergeCells>
  <conditionalFormatting sqref="G4">
    <cfRule type="containsBlanks" dxfId="2" priority="1">
      <formula>LEN(TRIM(G4))=0</formula>
    </cfRule>
  </conditionalFormatting>
  <hyperlinks>
    <hyperlink ref="A1" location="T!A1" display="TURINYS"/>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34">
    <tabColor rgb="FF00B0F0"/>
  </sheetPr>
  <dimension ref="A1:P12"/>
  <sheetViews>
    <sheetView showGridLines="0" zoomScale="90" zoomScaleNormal="90" workbookViewId="0">
      <pane xSplit="6" ySplit="4" topLeftCell="G5" activePane="bottomRight" state="frozen"/>
      <selection activeCell="K13" sqref="K13"/>
      <selection pane="topRight" activeCell="K13" sqref="K13"/>
      <selection pane="bottomLeft" activeCell="K13" sqref="K13"/>
      <selection pane="bottomRight" activeCell="F4" sqref="F4"/>
    </sheetView>
  </sheetViews>
  <sheetFormatPr defaultColWidth="9.109375" defaultRowHeight="13.2" outlineLevelCol="1"/>
  <cols>
    <col min="1" max="1" width="10.6640625" style="72" customWidth="1"/>
    <col min="2" max="2" width="1" style="72" hidden="1" customWidth="1"/>
    <col min="3" max="3" width="7.33203125" style="69" customWidth="1"/>
    <col min="4" max="4" width="14" style="69" customWidth="1"/>
    <col min="5" max="5" width="13" style="69" customWidth="1"/>
    <col min="6" max="6" width="40.88671875" style="69" customWidth="1"/>
    <col min="7" max="11" width="10.6640625" style="69" customWidth="1"/>
    <col min="12" max="12" width="9.109375" style="69"/>
    <col min="13" max="16" width="9.6640625" style="69" customWidth="1" outlineLevel="1"/>
    <col min="17" max="16384" width="9.109375" style="69"/>
  </cols>
  <sheetData>
    <row r="1" spans="1:16">
      <c r="A1" s="77" t="s">
        <v>676</v>
      </c>
    </row>
    <row r="3" spans="1:16" ht="17.100000000000001" customHeight="1">
      <c r="C3" s="90" t="s">
        <v>537</v>
      </c>
      <c r="D3" s="99"/>
      <c r="E3" s="99"/>
      <c r="F3" s="99"/>
      <c r="G3" s="99"/>
      <c r="H3" s="99"/>
      <c r="I3" s="99"/>
      <c r="J3" s="99"/>
      <c r="K3" s="100"/>
      <c r="M3" s="93" t="s">
        <v>730</v>
      </c>
      <c r="N3" s="94"/>
      <c r="O3" s="94"/>
      <c r="P3" s="95"/>
    </row>
    <row r="4" spans="1:16" ht="30" customHeight="1">
      <c r="C4" s="1" t="s">
        <v>1</v>
      </c>
      <c r="D4" s="1" t="s">
        <v>535</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ht="20.100000000000001" customHeight="1">
      <c r="D5" s="48"/>
      <c r="E5" s="48"/>
      <c r="F5" s="50" t="s">
        <v>557</v>
      </c>
      <c r="G5" s="49"/>
      <c r="H5" s="49"/>
      <c r="I5" s="49"/>
      <c r="J5" s="49"/>
      <c r="K5" s="49"/>
      <c r="L5" s="41"/>
      <c r="M5" s="44"/>
      <c r="N5" s="44"/>
      <c r="O5" s="44"/>
      <c r="P5" s="44"/>
    </row>
    <row r="6" spans="1:16" ht="20.100000000000001" customHeight="1">
      <c r="D6" s="44"/>
      <c r="E6" s="44"/>
      <c r="F6" s="55" t="s">
        <v>558</v>
      </c>
      <c r="L6" s="41"/>
      <c r="M6" s="44"/>
      <c r="N6" s="44"/>
      <c r="O6" s="44"/>
      <c r="P6" s="44"/>
    </row>
    <row r="7" spans="1:16" ht="20.100000000000001" customHeight="1">
      <c r="C7" s="2">
        <v>98</v>
      </c>
      <c r="D7" s="2" t="s">
        <v>500</v>
      </c>
      <c r="E7" s="2" t="s">
        <v>301</v>
      </c>
      <c r="F7" s="2" t="s">
        <v>300</v>
      </c>
      <c r="G7" s="38">
        <f>IFERROR(PD!G12/PN!G5,"")</f>
        <v>0.11147079521463758</v>
      </c>
      <c r="H7" s="38">
        <f>IFERROR(PD!H12/PN!H5,"")</f>
        <v>0.11147079521463758</v>
      </c>
      <c r="I7" s="38">
        <f>IFERROR(PD!I12/PN!I5,"")</f>
        <v>0.11147079521463758</v>
      </c>
      <c r="J7" s="38">
        <f>IFERROR(PD!J12/PN!J5,"")</f>
        <v>0.11147079521463758</v>
      </c>
      <c r="K7" s="38">
        <f>IFERROR(PD!K12/PN!K5,"")</f>
        <v>9.8404069970032759E-2</v>
      </c>
      <c r="L7" s="41"/>
      <c r="M7" s="70">
        <f t="shared" ref="M7:P7" si="1">IFERROR((H7-G7),"")</f>
        <v>0</v>
      </c>
      <c r="N7" s="70">
        <f t="shared" si="1"/>
        <v>0</v>
      </c>
      <c r="O7" s="70">
        <f t="shared" si="1"/>
        <v>0</v>
      </c>
      <c r="P7" s="70">
        <f t="shared" si="1"/>
        <v>-1.3066725244604824E-2</v>
      </c>
    </row>
    <row r="8" spans="1:16" ht="20.100000000000001" customHeight="1">
      <c r="C8" s="2">
        <v>99</v>
      </c>
      <c r="D8" s="55"/>
      <c r="E8" s="55"/>
      <c r="F8" s="2" t="s">
        <v>303</v>
      </c>
      <c r="G8" s="38">
        <v>0.1772406847935549</v>
      </c>
      <c r="H8" s="38">
        <v>0.1772406847935549</v>
      </c>
      <c r="I8" s="38">
        <v>0.1772406847935549</v>
      </c>
      <c r="J8" s="38">
        <v>0.1772406847935549</v>
      </c>
      <c r="K8" s="38">
        <v>0.15547236291565733</v>
      </c>
      <c r="L8" s="41"/>
      <c r="M8" s="70">
        <v>0</v>
      </c>
      <c r="N8" s="70">
        <v>0</v>
      </c>
      <c r="O8" s="70">
        <v>0</v>
      </c>
      <c r="P8" s="70">
        <v>-2.1768321877897567E-2</v>
      </c>
    </row>
    <row r="9" spans="1:16" ht="20.100000000000001" customHeight="1">
      <c r="C9" s="2">
        <v>100</v>
      </c>
      <c r="D9" s="55"/>
      <c r="E9" s="55"/>
      <c r="F9" s="2" t="s">
        <v>302</v>
      </c>
      <c r="G9" s="38">
        <v>0.27838312829525486</v>
      </c>
      <c r="H9" s="38">
        <v>0.27838312829525486</v>
      </c>
      <c r="I9" s="38">
        <v>0.27838312829525486</v>
      </c>
      <c r="J9" s="38">
        <v>0.27838312829525486</v>
      </c>
      <c r="K9" s="38">
        <v>0.23771043771043771</v>
      </c>
      <c r="L9" s="41"/>
      <c r="M9" s="70">
        <v>0</v>
      </c>
      <c r="N9" s="70">
        <v>0</v>
      </c>
      <c r="O9" s="70">
        <v>0</v>
      </c>
      <c r="P9" s="70">
        <v>-4.067269058481715E-2</v>
      </c>
    </row>
    <row r="10" spans="1:16" ht="20.100000000000001" customHeight="1">
      <c r="C10" s="2">
        <v>101</v>
      </c>
      <c r="D10" s="55"/>
      <c r="E10" s="55"/>
      <c r="F10" s="2" t="s">
        <v>443</v>
      </c>
      <c r="G10" s="38">
        <v>0.57386363636363635</v>
      </c>
      <c r="H10" s="38">
        <v>0.57386363636363635</v>
      </c>
      <c r="I10" s="38">
        <v>0.57386363636363635</v>
      </c>
      <c r="J10" s="38">
        <v>0.57386363636363635</v>
      </c>
      <c r="K10" s="38">
        <v>0.49079320113314445</v>
      </c>
      <c r="L10" s="41"/>
      <c r="M10" s="70">
        <v>0</v>
      </c>
      <c r="N10" s="70">
        <v>0</v>
      </c>
      <c r="O10" s="70">
        <v>0</v>
      </c>
      <c r="P10" s="70">
        <v>-8.3070435230491901E-2</v>
      </c>
    </row>
    <row r="11" spans="1:16" ht="20.100000000000001" customHeight="1">
      <c r="C11" s="2">
        <v>102</v>
      </c>
      <c r="D11" s="55"/>
      <c r="E11" s="55"/>
      <c r="F11" s="2" t="s">
        <v>304</v>
      </c>
      <c r="G11" s="38">
        <v>1.5233585858585859</v>
      </c>
      <c r="H11" s="38">
        <v>1.5233585858585859</v>
      </c>
      <c r="I11" s="38">
        <v>1.5233585858585859</v>
      </c>
      <c r="J11" s="38">
        <v>1.5233585858585859</v>
      </c>
      <c r="K11" s="38">
        <v>2.0226628895184136</v>
      </c>
      <c r="L11" s="41"/>
      <c r="M11" s="70">
        <v>0</v>
      </c>
      <c r="N11" s="70">
        <v>0</v>
      </c>
      <c r="O11" s="70">
        <v>0</v>
      </c>
      <c r="P11" s="70">
        <v>0.4993043036598277</v>
      </c>
    </row>
    <row r="12" spans="1:16" ht="20.100000000000001" customHeight="1">
      <c r="C12" s="2">
        <v>103</v>
      </c>
      <c r="D12" s="55"/>
      <c r="E12" s="55"/>
      <c r="F12" s="2" t="s">
        <v>466</v>
      </c>
      <c r="G12" s="38">
        <v>0.52651515151515149</v>
      </c>
      <c r="H12" s="38">
        <v>0.52651515151515149</v>
      </c>
      <c r="I12" s="38">
        <v>0.52651515151515149</v>
      </c>
      <c r="J12" s="38">
        <v>0.52651515151515149</v>
      </c>
      <c r="K12" s="38">
        <v>0.20254957507082152</v>
      </c>
      <c r="L12" s="41"/>
      <c r="M12" s="70">
        <v>0</v>
      </c>
      <c r="N12" s="70">
        <v>0</v>
      </c>
      <c r="O12" s="70">
        <v>0</v>
      </c>
      <c r="P12" s="70">
        <v>-0.32396557644432999</v>
      </c>
    </row>
  </sheetData>
  <mergeCells count="2">
    <mergeCell ref="C3:K3"/>
    <mergeCell ref="M3:P3"/>
  </mergeCells>
  <conditionalFormatting sqref="G4">
    <cfRule type="containsBlanks" dxfId="1" priority="1">
      <formula>LEN(TRIM(G4))=0</formula>
    </cfRule>
  </conditionalFormatting>
  <hyperlinks>
    <hyperlink ref="A1" location="T!A1" display="TURINYS"/>
  </hyperlink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37">
    <tabColor rgb="FF92D050"/>
  </sheetPr>
  <dimension ref="A1:Y20"/>
  <sheetViews>
    <sheetView showGridLines="0" zoomScale="90" zoomScaleNormal="90" workbookViewId="0">
      <pane xSplit="6" ySplit="4" topLeftCell="L5" activePane="bottomRight" state="frozen"/>
      <selection sqref="A1:B1048576"/>
      <selection pane="topRight" sqref="A1:B1048576"/>
      <selection pane="bottomLeft" sqref="A1:B1048576"/>
      <selection pane="bottomRight" activeCell="D3" sqref="D3:K3"/>
    </sheetView>
  </sheetViews>
  <sheetFormatPr defaultColWidth="9.109375" defaultRowHeight="13.2"/>
  <cols>
    <col min="1" max="1" width="10.6640625" style="72" customWidth="1"/>
    <col min="2" max="2" width="1" style="72" hidden="1" customWidth="1"/>
    <col min="3" max="3" width="1.33203125" style="67" hidden="1" customWidth="1"/>
    <col min="4" max="4" width="11.44140625" style="67" hidden="1" customWidth="1"/>
    <col min="5" max="5" width="6.109375" style="67" customWidth="1"/>
    <col min="6" max="6" width="33.5546875" style="67" customWidth="1"/>
    <col min="7" max="11" width="11.33203125" style="67" customWidth="1"/>
    <col min="12" max="12" width="4.5546875" style="67" customWidth="1"/>
    <col min="13" max="21" width="11.33203125" style="67" customWidth="1"/>
    <col min="22" max="25" width="10.88671875" style="67" customWidth="1"/>
    <col min="26" max="16384" width="9.109375" style="67"/>
  </cols>
  <sheetData>
    <row r="1" spans="1:25">
      <c r="A1" s="77" t="s">
        <v>676</v>
      </c>
    </row>
    <row r="2" spans="1:25" ht="15" customHeight="1"/>
    <row r="3" spans="1:25" ht="24.6" customHeight="1">
      <c r="D3" s="90" t="s">
        <v>491</v>
      </c>
      <c r="E3" s="91"/>
      <c r="F3" s="91"/>
      <c r="G3" s="91"/>
      <c r="H3" s="91"/>
      <c r="I3" s="91"/>
      <c r="J3" s="91"/>
      <c r="K3" s="92"/>
      <c r="M3" s="101" t="s">
        <v>577</v>
      </c>
      <c r="N3" s="102"/>
      <c r="O3" s="102"/>
      <c r="P3" s="102"/>
      <c r="Q3" s="102"/>
      <c r="R3" s="103" t="s">
        <v>578</v>
      </c>
      <c r="S3" s="104"/>
      <c r="T3" s="104"/>
      <c r="U3" s="105"/>
      <c r="V3" s="106" t="s">
        <v>579</v>
      </c>
      <c r="W3" s="104"/>
      <c r="X3" s="104"/>
      <c r="Y3" s="105"/>
    </row>
    <row r="4" spans="1:25" ht="30" customHeight="1">
      <c r="D4" s="1" t="s">
        <v>0</v>
      </c>
      <c r="E4" s="1" t="s">
        <v>1</v>
      </c>
      <c r="F4" s="2" t="s">
        <v>2</v>
      </c>
      <c r="G4" s="1">
        <v>2012</v>
      </c>
      <c r="H4" s="1">
        <v>2013</v>
      </c>
      <c r="I4" s="1">
        <v>2014</v>
      </c>
      <c r="J4" s="1">
        <v>2015</v>
      </c>
      <c r="K4" s="1">
        <v>2016</v>
      </c>
      <c r="M4" s="1">
        <v>2012</v>
      </c>
      <c r="N4" s="1">
        <v>2013</v>
      </c>
      <c r="O4" s="1">
        <v>2014</v>
      </c>
      <c r="P4" s="1">
        <v>2015</v>
      </c>
      <c r="Q4" s="1">
        <v>2016</v>
      </c>
      <c r="R4" s="17" t="s">
        <v>731</v>
      </c>
      <c r="S4" s="1" t="s">
        <v>732</v>
      </c>
      <c r="T4" s="1" t="s">
        <v>733</v>
      </c>
      <c r="U4" s="1" t="s">
        <v>734</v>
      </c>
      <c r="V4" s="17" t="s">
        <v>731</v>
      </c>
      <c r="W4" s="1" t="s">
        <v>743</v>
      </c>
      <c r="X4" s="1" t="s">
        <v>744</v>
      </c>
      <c r="Y4" s="1" t="s">
        <v>745</v>
      </c>
    </row>
    <row r="5" spans="1:25" ht="20.100000000000001" customHeight="1">
      <c r="D5" s="2" t="s">
        <v>202</v>
      </c>
      <c r="E5" s="3" t="s">
        <v>7</v>
      </c>
      <c r="F5" s="2" t="s">
        <v>173</v>
      </c>
      <c r="G5" s="4">
        <v>14210</v>
      </c>
      <c r="H5" s="4">
        <v>14210</v>
      </c>
      <c r="I5" s="4">
        <v>14210</v>
      </c>
      <c r="J5" s="4">
        <v>14210</v>
      </c>
      <c r="K5" s="4">
        <v>14349</v>
      </c>
      <c r="M5" s="18">
        <v>1</v>
      </c>
      <c r="N5" s="18">
        <v>1</v>
      </c>
      <c r="O5" s="18">
        <v>1</v>
      </c>
      <c r="P5" s="18">
        <v>1</v>
      </c>
      <c r="Q5" s="18">
        <v>1</v>
      </c>
      <c r="R5" s="19">
        <v>0</v>
      </c>
      <c r="S5" s="20">
        <v>0</v>
      </c>
      <c r="T5" s="20">
        <v>0</v>
      </c>
      <c r="U5" s="20">
        <v>0</v>
      </c>
      <c r="V5" s="19">
        <v>0</v>
      </c>
      <c r="W5" s="20">
        <v>0</v>
      </c>
      <c r="X5" s="20">
        <v>0</v>
      </c>
      <c r="Y5" s="20">
        <v>0</v>
      </c>
    </row>
    <row r="6" spans="1:25" ht="20.100000000000001" customHeight="1">
      <c r="D6" s="2" t="s">
        <v>123</v>
      </c>
      <c r="E6" s="3" t="s">
        <v>9</v>
      </c>
      <c r="F6" s="2" t="s">
        <v>174</v>
      </c>
      <c r="G6" s="4">
        <v>-9767</v>
      </c>
      <c r="H6" s="4">
        <v>-9767</v>
      </c>
      <c r="I6" s="4">
        <v>-9767</v>
      </c>
      <c r="J6" s="4">
        <v>-9767</v>
      </c>
      <c r="K6" s="4">
        <v>-9506</v>
      </c>
      <c r="M6" s="28">
        <v>0.68733286418015482</v>
      </c>
      <c r="N6" s="28">
        <v>0.68733286418015482</v>
      </c>
      <c r="O6" s="28">
        <v>0.68733286418015482</v>
      </c>
      <c r="P6" s="28">
        <v>0.68733286418015482</v>
      </c>
      <c r="Q6" s="28">
        <v>0.66248519060561717</v>
      </c>
      <c r="R6" s="19">
        <v>0</v>
      </c>
      <c r="S6" s="20">
        <v>0</v>
      </c>
      <c r="T6" s="20">
        <v>0</v>
      </c>
      <c r="U6" s="20">
        <v>-2.4847673574537654</v>
      </c>
      <c r="V6" s="19">
        <v>0</v>
      </c>
      <c r="W6" s="20">
        <v>0</v>
      </c>
      <c r="X6" s="20">
        <v>0</v>
      </c>
      <c r="Y6" s="20">
        <v>-2.4847673574537654</v>
      </c>
    </row>
    <row r="7" spans="1:25" ht="20.100000000000001" customHeight="1">
      <c r="D7" s="2" t="s">
        <v>195</v>
      </c>
      <c r="E7" s="3" t="s">
        <v>38</v>
      </c>
      <c r="F7" s="2" t="s">
        <v>175</v>
      </c>
      <c r="G7" s="4">
        <v>0</v>
      </c>
      <c r="H7" s="4">
        <v>0</v>
      </c>
      <c r="I7" s="4">
        <v>0</v>
      </c>
      <c r="J7" s="4">
        <v>0</v>
      </c>
      <c r="K7" s="4">
        <v>0</v>
      </c>
      <c r="M7" s="28">
        <v>0</v>
      </c>
      <c r="N7" s="28">
        <v>0</v>
      </c>
      <c r="O7" s="28">
        <v>0</v>
      </c>
      <c r="P7" s="28">
        <v>0</v>
      </c>
      <c r="Q7" s="28">
        <v>0</v>
      </c>
      <c r="R7" s="19">
        <v>0</v>
      </c>
      <c r="S7" s="20">
        <v>0</v>
      </c>
      <c r="T7" s="20">
        <v>0</v>
      </c>
      <c r="U7" s="20">
        <v>0</v>
      </c>
      <c r="V7" s="19">
        <v>0</v>
      </c>
      <c r="W7" s="20">
        <v>0</v>
      </c>
      <c r="X7" s="20">
        <v>0</v>
      </c>
      <c r="Y7" s="20">
        <v>0</v>
      </c>
    </row>
    <row r="8" spans="1:25" ht="20.100000000000001" customHeight="1">
      <c r="D8" s="2" t="s">
        <v>187</v>
      </c>
      <c r="E8" s="3" t="s">
        <v>39</v>
      </c>
      <c r="F8" s="2" t="s">
        <v>176</v>
      </c>
      <c r="G8" s="4">
        <v>4443</v>
      </c>
      <c r="H8" s="4">
        <v>4443</v>
      </c>
      <c r="I8" s="4">
        <v>4443</v>
      </c>
      <c r="J8" s="4">
        <v>4443</v>
      </c>
      <c r="K8" s="4">
        <v>4843</v>
      </c>
      <c r="M8" s="28">
        <v>0.31266713581984518</v>
      </c>
      <c r="N8" s="28">
        <v>0.31266713581984518</v>
      </c>
      <c r="O8" s="28">
        <v>0.31266713581984518</v>
      </c>
      <c r="P8" s="28">
        <v>0.31266713581984518</v>
      </c>
      <c r="Q8" s="28">
        <v>0.33751480939438289</v>
      </c>
      <c r="R8" s="19">
        <v>0</v>
      </c>
      <c r="S8" s="20">
        <v>0</v>
      </c>
      <c r="T8" s="20">
        <v>0</v>
      </c>
      <c r="U8" s="20">
        <v>2.4847673574537712</v>
      </c>
      <c r="V8" s="19">
        <v>0</v>
      </c>
      <c r="W8" s="20">
        <v>0</v>
      </c>
      <c r="X8" s="20">
        <v>0</v>
      </c>
      <c r="Y8" s="20">
        <v>2.4847673574537712</v>
      </c>
    </row>
    <row r="9" spans="1:25" ht="20.100000000000001" customHeight="1">
      <c r="D9" s="2" t="s">
        <v>189</v>
      </c>
      <c r="E9" s="3" t="s">
        <v>45</v>
      </c>
      <c r="F9" s="2" t="s">
        <v>177</v>
      </c>
      <c r="G9" s="4">
        <v>-812</v>
      </c>
      <c r="H9" s="4">
        <v>-812</v>
      </c>
      <c r="I9" s="4">
        <v>-812</v>
      </c>
      <c r="J9" s="4">
        <v>-812</v>
      </c>
      <c r="K9" s="4">
        <v>-751</v>
      </c>
      <c r="M9" s="28">
        <v>5.7142857142857141E-2</v>
      </c>
      <c r="N9" s="28">
        <v>5.7142857142857141E-2</v>
      </c>
      <c r="O9" s="28">
        <v>5.7142857142857141E-2</v>
      </c>
      <c r="P9" s="28">
        <v>5.7142857142857141E-2</v>
      </c>
      <c r="Q9" s="28">
        <v>5.2338142030803537E-2</v>
      </c>
      <c r="R9" s="19">
        <v>0</v>
      </c>
      <c r="S9" s="20">
        <v>0</v>
      </c>
      <c r="T9" s="20">
        <v>0</v>
      </c>
      <c r="U9" s="20">
        <v>-0.48047151120536036</v>
      </c>
      <c r="V9" s="19">
        <v>0</v>
      </c>
      <c r="W9" s="20">
        <v>0</v>
      </c>
      <c r="X9" s="20">
        <v>0</v>
      </c>
      <c r="Y9" s="20">
        <v>-0.48047151120536036</v>
      </c>
    </row>
    <row r="10" spans="1:25" ht="20.100000000000001" customHeight="1">
      <c r="D10" s="2" t="s">
        <v>188</v>
      </c>
      <c r="E10" s="3" t="s">
        <v>159</v>
      </c>
      <c r="F10" s="2" t="s">
        <v>178</v>
      </c>
      <c r="G10" s="4">
        <v>-3249</v>
      </c>
      <c r="H10" s="4">
        <v>-3249</v>
      </c>
      <c r="I10" s="4">
        <v>-3249</v>
      </c>
      <c r="J10" s="4">
        <v>-3249</v>
      </c>
      <c r="K10" s="4">
        <v>-3006</v>
      </c>
      <c r="M10" s="28">
        <v>0.22864180154820549</v>
      </c>
      <c r="N10" s="28">
        <v>0.22864180154820549</v>
      </c>
      <c r="O10" s="28">
        <v>0.22864180154820549</v>
      </c>
      <c r="P10" s="28">
        <v>0.22864180154820549</v>
      </c>
      <c r="Q10" s="28">
        <v>0.20949195065858248</v>
      </c>
      <c r="R10" s="19">
        <v>0</v>
      </c>
      <c r="S10" s="20">
        <v>0</v>
      </c>
      <c r="T10" s="20">
        <v>0</v>
      </c>
      <c r="U10" s="20">
        <v>-1.914985088962301</v>
      </c>
      <c r="V10" s="19">
        <v>0</v>
      </c>
      <c r="W10" s="20">
        <v>0</v>
      </c>
      <c r="X10" s="20">
        <v>0</v>
      </c>
      <c r="Y10" s="20">
        <v>-1.914985088962301</v>
      </c>
    </row>
    <row r="11" spans="1:25" ht="20.100000000000001" customHeight="1">
      <c r="D11" s="2" t="s">
        <v>190</v>
      </c>
      <c r="E11" s="3" t="s">
        <v>160</v>
      </c>
      <c r="F11" s="2" t="s">
        <v>179</v>
      </c>
      <c r="G11" s="4">
        <v>-81</v>
      </c>
      <c r="H11" s="4">
        <v>-81</v>
      </c>
      <c r="I11" s="4">
        <v>-81</v>
      </c>
      <c r="J11" s="4">
        <v>-81</v>
      </c>
      <c r="K11" s="4">
        <v>-37</v>
      </c>
      <c r="M11" s="28">
        <v>5.700211118930331E-3</v>
      </c>
      <c r="N11" s="28">
        <v>5.700211118930331E-3</v>
      </c>
      <c r="O11" s="28">
        <v>5.700211118930331E-3</v>
      </c>
      <c r="P11" s="28">
        <v>5.700211118930331E-3</v>
      </c>
      <c r="Q11" s="28">
        <v>2.5785769043138894E-3</v>
      </c>
      <c r="R11" s="19">
        <v>0</v>
      </c>
      <c r="S11" s="20">
        <v>0</v>
      </c>
      <c r="T11" s="20">
        <v>0</v>
      </c>
      <c r="U11" s="20">
        <v>-0.31216342146164416</v>
      </c>
      <c r="V11" s="19">
        <v>0</v>
      </c>
      <c r="W11" s="20">
        <v>0</v>
      </c>
      <c r="X11" s="20">
        <v>0</v>
      </c>
      <c r="Y11" s="20">
        <v>-0.31216342146164416</v>
      </c>
    </row>
    <row r="12" spans="1:25" ht="20.100000000000001" customHeight="1">
      <c r="D12" s="2" t="s">
        <v>196</v>
      </c>
      <c r="E12" s="3" t="s">
        <v>162</v>
      </c>
      <c r="F12" s="2" t="s">
        <v>180</v>
      </c>
      <c r="G12" s="4">
        <v>0</v>
      </c>
      <c r="H12" s="4">
        <v>0</v>
      </c>
      <c r="I12" s="4">
        <v>0</v>
      </c>
      <c r="J12" s="4">
        <v>0</v>
      </c>
      <c r="K12" s="4">
        <v>0</v>
      </c>
      <c r="M12" s="31">
        <v>0</v>
      </c>
      <c r="N12" s="31">
        <v>0</v>
      </c>
      <c r="O12" s="31">
        <v>0</v>
      </c>
      <c r="P12" s="31">
        <v>0</v>
      </c>
      <c r="Q12" s="31">
        <v>0</v>
      </c>
      <c r="R12" s="22">
        <v>0</v>
      </c>
      <c r="S12" s="23">
        <v>0</v>
      </c>
      <c r="T12" s="23">
        <v>0</v>
      </c>
      <c r="U12" s="23">
        <v>0</v>
      </c>
      <c r="V12" s="22">
        <v>0</v>
      </c>
      <c r="W12" s="23">
        <v>0</v>
      </c>
      <c r="X12" s="23">
        <v>0</v>
      </c>
      <c r="Y12" s="23">
        <v>0</v>
      </c>
    </row>
    <row r="13" spans="1:25" ht="20.100000000000001" customHeight="1">
      <c r="D13" s="2" t="s">
        <v>197</v>
      </c>
      <c r="E13" s="3" t="s">
        <v>165</v>
      </c>
      <c r="F13" s="2" t="s">
        <v>181</v>
      </c>
      <c r="G13" s="4">
        <v>0</v>
      </c>
      <c r="H13" s="4">
        <v>0</v>
      </c>
      <c r="I13" s="4">
        <v>0</v>
      </c>
      <c r="J13" s="4">
        <v>0</v>
      </c>
      <c r="K13" s="4">
        <v>0</v>
      </c>
      <c r="M13" s="31">
        <v>0</v>
      </c>
      <c r="N13" s="31">
        <v>0</v>
      </c>
      <c r="O13" s="31">
        <v>0</v>
      </c>
      <c r="P13" s="31">
        <v>0</v>
      </c>
      <c r="Q13" s="31">
        <v>0</v>
      </c>
      <c r="R13" s="22">
        <v>0</v>
      </c>
      <c r="S13" s="23">
        <v>0</v>
      </c>
      <c r="T13" s="23">
        <v>0</v>
      </c>
      <c r="U13" s="23">
        <v>0</v>
      </c>
      <c r="V13" s="22">
        <v>0</v>
      </c>
      <c r="W13" s="23">
        <v>0</v>
      </c>
      <c r="X13" s="23">
        <v>0</v>
      </c>
      <c r="Y13" s="23">
        <v>0</v>
      </c>
    </row>
    <row r="14" spans="1:25" ht="20.100000000000001" customHeight="1">
      <c r="D14" s="2" t="s">
        <v>191</v>
      </c>
      <c r="E14" s="3" t="s">
        <v>167</v>
      </c>
      <c r="F14" s="2" t="s">
        <v>182</v>
      </c>
      <c r="G14" s="4">
        <v>0</v>
      </c>
      <c r="H14" s="4">
        <v>0</v>
      </c>
      <c r="I14" s="4">
        <v>0</v>
      </c>
      <c r="J14" s="4">
        <v>0</v>
      </c>
      <c r="K14" s="4">
        <v>0</v>
      </c>
      <c r="M14" s="31">
        <v>0</v>
      </c>
      <c r="N14" s="31">
        <v>0</v>
      </c>
      <c r="O14" s="31">
        <v>0</v>
      </c>
      <c r="P14" s="31">
        <v>0</v>
      </c>
      <c r="Q14" s="31">
        <v>0</v>
      </c>
      <c r="R14" s="22">
        <v>0</v>
      </c>
      <c r="S14" s="23">
        <v>0</v>
      </c>
      <c r="T14" s="23">
        <v>0</v>
      </c>
      <c r="U14" s="23">
        <v>0</v>
      </c>
      <c r="V14" s="22">
        <v>0</v>
      </c>
      <c r="W14" s="23">
        <v>0</v>
      </c>
      <c r="X14" s="23">
        <v>0</v>
      </c>
      <c r="Y14" s="23">
        <v>0</v>
      </c>
    </row>
    <row r="15" spans="1:25" ht="20.100000000000001" customHeight="1">
      <c r="D15" s="2" t="s">
        <v>192</v>
      </c>
      <c r="E15" s="3" t="s">
        <v>168</v>
      </c>
      <c r="F15" s="2" t="s">
        <v>183</v>
      </c>
      <c r="G15" s="4">
        <v>0</v>
      </c>
      <c r="H15" s="4">
        <v>0</v>
      </c>
      <c r="I15" s="4">
        <v>0</v>
      </c>
      <c r="J15" s="4">
        <v>0</v>
      </c>
      <c r="K15" s="4">
        <v>0</v>
      </c>
      <c r="M15" s="31">
        <v>0</v>
      </c>
      <c r="N15" s="31">
        <v>0</v>
      </c>
      <c r="O15" s="31">
        <v>0</v>
      </c>
      <c r="P15" s="31">
        <v>0</v>
      </c>
      <c r="Q15" s="31">
        <v>0</v>
      </c>
      <c r="R15" s="22">
        <v>0</v>
      </c>
      <c r="S15" s="23">
        <v>0</v>
      </c>
      <c r="T15" s="23">
        <v>0</v>
      </c>
      <c r="U15" s="23">
        <v>0</v>
      </c>
      <c r="V15" s="22">
        <v>0</v>
      </c>
      <c r="W15" s="23">
        <v>0</v>
      </c>
      <c r="X15" s="23">
        <v>0</v>
      </c>
      <c r="Y15" s="23">
        <v>0</v>
      </c>
    </row>
    <row r="16" spans="1:25" ht="20.100000000000001" customHeight="1">
      <c r="D16" s="2" t="s">
        <v>193</v>
      </c>
      <c r="E16" s="3" t="s">
        <v>169</v>
      </c>
      <c r="F16" s="2" t="s">
        <v>184</v>
      </c>
      <c r="G16" s="4">
        <v>-34</v>
      </c>
      <c r="H16" s="4">
        <v>-34</v>
      </c>
      <c r="I16" s="4">
        <v>-34</v>
      </c>
      <c r="J16" s="4">
        <v>-34</v>
      </c>
      <c r="K16" s="4">
        <v>-21</v>
      </c>
      <c r="M16" s="31">
        <v>2.3926812104152007E-3</v>
      </c>
      <c r="N16" s="31">
        <v>2.3926812104152007E-3</v>
      </c>
      <c r="O16" s="31">
        <v>2.3926812104152007E-3</v>
      </c>
      <c r="P16" s="31">
        <v>2.3926812104152007E-3</v>
      </c>
      <c r="Q16" s="31">
        <v>1.4635166213673428E-3</v>
      </c>
      <c r="R16" s="22">
        <v>0</v>
      </c>
      <c r="S16" s="23">
        <v>0</v>
      </c>
      <c r="T16" s="23">
        <v>0</v>
      </c>
      <c r="U16" s="23">
        <v>-9.2916458904785795E-2</v>
      </c>
      <c r="V16" s="22">
        <v>0</v>
      </c>
      <c r="W16" s="23">
        <v>0</v>
      </c>
      <c r="X16" s="23">
        <v>0</v>
      </c>
      <c r="Y16" s="23">
        <v>-9.2916458904785795E-2</v>
      </c>
    </row>
    <row r="17" spans="4:25" ht="20.100000000000001" customHeight="1">
      <c r="D17" s="2" t="s">
        <v>194</v>
      </c>
      <c r="E17" s="3" t="s">
        <v>170</v>
      </c>
      <c r="F17" s="2" t="s">
        <v>185</v>
      </c>
      <c r="G17" s="4">
        <v>267</v>
      </c>
      <c r="H17" s="4">
        <v>267</v>
      </c>
      <c r="I17" s="4">
        <v>267</v>
      </c>
      <c r="J17" s="4">
        <v>267</v>
      </c>
      <c r="K17" s="4">
        <v>1028</v>
      </c>
      <c r="M17" s="31">
        <v>1.8789584799437015E-2</v>
      </c>
      <c r="N17" s="31">
        <v>1.8789584799437015E-2</v>
      </c>
      <c r="O17" s="31">
        <v>1.8789584799437015E-2</v>
      </c>
      <c r="P17" s="31">
        <v>1.8789584799437015E-2</v>
      </c>
      <c r="Q17" s="31">
        <v>7.1642623179315634E-2</v>
      </c>
      <c r="R17" s="22">
        <v>0</v>
      </c>
      <c r="S17" s="23">
        <v>0</v>
      </c>
      <c r="T17" s="23">
        <v>0</v>
      </c>
      <c r="U17" s="23">
        <v>5.2853038379878621</v>
      </c>
      <c r="V17" s="22">
        <v>0</v>
      </c>
      <c r="W17" s="23">
        <v>0</v>
      </c>
      <c r="X17" s="23">
        <v>0</v>
      </c>
      <c r="Y17" s="23">
        <v>5.2853038379878621</v>
      </c>
    </row>
    <row r="18" spans="4:25" ht="20.100000000000001" customHeight="1" thickBot="1">
      <c r="D18" s="6" t="s">
        <v>161</v>
      </c>
      <c r="E18" s="5" t="s">
        <v>171</v>
      </c>
      <c r="F18" s="6" t="s">
        <v>163</v>
      </c>
      <c r="G18" s="7">
        <v>-72</v>
      </c>
      <c r="H18" s="7">
        <v>-72</v>
      </c>
      <c r="I18" s="7">
        <v>-72</v>
      </c>
      <c r="J18" s="7">
        <v>-72</v>
      </c>
      <c r="K18" s="7">
        <v>-161</v>
      </c>
      <c r="M18" s="31">
        <v>5.0668543279380716E-3</v>
      </c>
      <c r="N18" s="31">
        <v>5.0668543279380716E-3</v>
      </c>
      <c r="O18" s="31">
        <v>5.0668543279380716E-3</v>
      </c>
      <c r="P18" s="31">
        <v>5.0668543279380716E-3</v>
      </c>
      <c r="Q18" s="31">
        <v>1.1220294097149627E-2</v>
      </c>
      <c r="R18" s="22">
        <v>0</v>
      </c>
      <c r="S18" s="23">
        <v>0</v>
      </c>
      <c r="T18" s="23">
        <v>0</v>
      </c>
      <c r="U18" s="23">
        <v>0.61534397692115561</v>
      </c>
      <c r="V18" s="22">
        <v>0</v>
      </c>
      <c r="W18" s="23">
        <v>0</v>
      </c>
      <c r="X18" s="23">
        <v>0</v>
      </c>
      <c r="Y18" s="23">
        <v>0.61534397692115561</v>
      </c>
    </row>
    <row r="19" spans="4:25" ht="20.100000000000001" customHeight="1" thickTop="1" thickBot="1">
      <c r="D19" s="9" t="s">
        <v>164</v>
      </c>
      <c r="E19" s="8" t="s">
        <v>172</v>
      </c>
      <c r="F19" s="9" t="s">
        <v>186</v>
      </c>
      <c r="G19" s="10">
        <v>195</v>
      </c>
      <c r="H19" s="10">
        <v>195</v>
      </c>
      <c r="I19" s="10">
        <v>195</v>
      </c>
      <c r="J19" s="10">
        <v>195</v>
      </c>
      <c r="K19" s="10">
        <v>867</v>
      </c>
      <c r="M19" s="33">
        <v>1.3722730471498945E-2</v>
      </c>
      <c r="N19" s="33">
        <v>1.3722730471498945E-2</v>
      </c>
      <c r="O19" s="33">
        <v>1.3722730471498945E-2</v>
      </c>
      <c r="P19" s="33">
        <v>1.3722730471498945E-2</v>
      </c>
      <c r="Q19" s="33">
        <v>6.0422329082166007E-2</v>
      </c>
      <c r="R19" s="25">
        <v>0</v>
      </c>
      <c r="S19" s="26">
        <v>0</v>
      </c>
      <c r="T19" s="26">
        <v>0</v>
      </c>
      <c r="U19" s="26">
        <v>4.6699598610667064</v>
      </c>
      <c r="V19" s="25">
        <v>0</v>
      </c>
      <c r="W19" s="26">
        <v>0</v>
      </c>
      <c r="X19" s="26">
        <v>0</v>
      </c>
      <c r="Y19" s="26">
        <v>4.6699598610667064</v>
      </c>
    </row>
    <row r="20" spans="4:25" ht="13.8" thickTop="1">
      <c r="D20" s="64" t="s">
        <v>536</v>
      </c>
    </row>
  </sheetData>
  <mergeCells count="4">
    <mergeCell ref="D3:K3"/>
    <mergeCell ref="M3:Q3"/>
    <mergeCell ref="R3:U3"/>
    <mergeCell ref="V3:Y3"/>
  </mergeCells>
  <hyperlinks>
    <hyperlink ref="A1" location="T!A1" display="TURINYS"/>
  </hyperlink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38">
    <tabColor rgb="FF92D050"/>
  </sheetPr>
  <dimension ref="A1:X20"/>
  <sheetViews>
    <sheetView showGridLines="0" zoomScale="90" zoomScaleNormal="90" workbookViewId="0">
      <pane xSplit="6" ySplit="4" topLeftCell="G5" activePane="bottomRight" state="frozen"/>
      <selection sqref="A1:B1048576"/>
      <selection pane="topRight" sqref="A1:B1048576"/>
      <selection pane="bottomLeft" sqref="A1:B1048576"/>
      <selection pane="bottomRight" activeCell="D3" sqref="D3:K3"/>
    </sheetView>
  </sheetViews>
  <sheetFormatPr defaultColWidth="9.109375" defaultRowHeight="13.2"/>
  <cols>
    <col min="1" max="1" width="10.6640625" style="72" customWidth="1"/>
    <col min="2" max="2" width="1" style="72" hidden="1" customWidth="1"/>
    <col min="3" max="3" width="1.5546875" style="67" hidden="1" customWidth="1"/>
    <col min="4" max="4" width="11.44140625" style="67" hidden="1" customWidth="1"/>
    <col min="5" max="5" width="6.109375" style="67" customWidth="1"/>
    <col min="6" max="6" width="33.5546875" style="67" customWidth="1"/>
    <col min="7" max="11" width="11.33203125" style="67" customWidth="1"/>
    <col min="12" max="12" width="6.5546875" style="67" customWidth="1"/>
    <col min="13" max="20" width="11.33203125" style="67" customWidth="1"/>
    <col min="21" max="16384" width="9.109375" style="67"/>
  </cols>
  <sheetData>
    <row r="1" spans="1:24">
      <c r="A1" s="77" t="s">
        <v>676</v>
      </c>
    </row>
    <row r="2" spans="1:24" ht="15" customHeight="1"/>
    <row r="3" spans="1:24" ht="17.100000000000001" customHeight="1">
      <c r="D3" s="90" t="s">
        <v>491</v>
      </c>
      <c r="E3" s="91"/>
      <c r="F3" s="91"/>
      <c r="G3" s="91"/>
      <c r="H3" s="91"/>
      <c r="I3" s="91"/>
      <c r="J3" s="91"/>
      <c r="K3" s="92"/>
      <c r="M3" s="107" t="s">
        <v>580</v>
      </c>
      <c r="N3" s="108"/>
      <c r="O3" s="108"/>
      <c r="P3" s="108"/>
      <c r="Q3" s="109" t="s">
        <v>581</v>
      </c>
      <c r="R3" s="102"/>
      <c r="S3" s="102"/>
      <c r="T3" s="110"/>
      <c r="U3" s="107" t="s">
        <v>582</v>
      </c>
      <c r="V3" s="108"/>
      <c r="W3" s="108"/>
      <c r="X3" s="111"/>
    </row>
    <row r="4" spans="1:24" ht="30" customHeight="1">
      <c r="D4" s="1" t="s">
        <v>0</v>
      </c>
      <c r="E4" s="1" t="s">
        <v>1</v>
      </c>
      <c r="F4" s="2" t="s">
        <v>2</v>
      </c>
      <c r="G4" s="1">
        <v>2012</v>
      </c>
      <c r="H4" s="1">
        <v>2013</v>
      </c>
      <c r="I4" s="1">
        <v>2014</v>
      </c>
      <c r="J4" s="1">
        <v>2015</v>
      </c>
      <c r="K4" s="1">
        <v>2016</v>
      </c>
      <c r="M4" s="1" t="s">
        <v>731</v>
      </c>
      <c r="N4" s="1" t="s">
        <v>732</v>
      </c>
      <c r="O4" s="1" t="s">
        <v>733</v>
      </c>
      <c r="P4" s="1" t="s">
        <v>734</v>
      </c>
      <c r="Q4" s="17" t="s">
        <v>735</v>
      </c>
      <c r="R4" s="1" t="s">
        <v>736</v>
      </c>
      <c r="S4" s="1" t="s">
        <v>737</v>
      </c>
      <c r="T4" s="1" t="s">
        <v>738</v>
      </c>
      <c r="U4" s="17" t="s">
        <v>735</v>
      </c>
      <c r="V4" s="1" t="s">
        <v>739</v>
      </c>
      <c r="W4" s="1" t="s">
        <v>740</v>
      </c>
      <c r="X4" s="1" t="s">
        <v>741</v>
      </c>
    </row>
    <row r="5" spans="1:24" ht="20.100000000000001" customHeight="1">
      <c r="D5" s="2" t="s">
        <v>202</v>
      </c>
      <c r="E5" s="3" t="s">
        <v>7</v>
      </c>
      <c r="F5" s="2" t="s">
        <v>173</v>
      </c>
      <c r="G5" s="4">
        <v>14210</v>
      </c>
      <c r="H5" s="4">
        <v>14210</v>
      </c>
      <c r="I5" s="4">
        <v>14210</v>
      </c>
      <c r="J5" s="4">
        <v>14210</v>
      </c>
      <c r="K5" s="4">
        <v>14349</v>
      </c>
      <c r="M5" s="4">
        <v>0</v>
      </c>
      <c r="N5" s="4">
        <v>0</v>
      </c>
      <c r="O5" s="4">
        <v>0</v>
      </c>
      <c r="P5" s="4">
        <v>139</v>
      </c>
      <c r="Q5" s="27">
        <v>0</v>
      </c>
      <c r="R5" s="28">
        <v>0</v>
      </c>
      <c r="S5" s="28">
        <v>0</v>
      </c>
      <c r="T5" s="28">
        <v>9.7818437719916496E-3</v>
      </c>
      <c r="U5" s="27">
        <v>0</v>
      </c>
      <c r="V5" s="28">
        <v>0</v>
      </c>
      <c r="W5" s="28">
        <v>0</v>
      </c>
      <c r="X5" s="28">
        <v>9.7818437719916496E-3</v>
      </c>
    </row>
    <row r="6" spans="1:24" ht="20.100000000000001" customHeight="1">
      <c r="D6" s="2" t="s">
        <v>123</v>
      </c>
      <c r="E6" s="3" t="s">
        <v>9</v>
      </c>
      <c r="F6" s="2" t="s">
        <v>174</v>
      </c>
      <c r="G6" s="4">
        <v>-9767</v>
      </c>
      <c r="H6" s="4">
        <v>-9767</v>
      </c>
      <c r="I6" s="4">
        <v>-9767</v>
      </c>
      <c r="J6" s="4">
        <v>-9767</v>
      </c>
      <c r="K6" s="4">
        <v>-9506</v>
      </c>
      <c r="M6" s="4">
        <v>0</v>
      </c>
      <c r="N6" s="4">
        <v>0</v>
      </c>
      <c r="O6" s="4">
        <v>0</v>
      </c>
      <c r="P6" s="4">
        <v>261</v>
      </c>
      <c r="Q6" s="27">
        <v>0</v>
      </c>
      <c r="R6" s="28">
        <v>0</v>
      </c>
      <c r="S6" s="28">
        <v>0</v>
      </c>
      <c r="T6" s="28">
        <v>-2.6722637452646691E-2</v>
      </c>
      <c r="U6" s="27">
        <v>0</v>
      </c>
      <c r="V6" s="28">
        <v>0</v>
      </c>
      <c r="W6" s="28">
        <v>0</v>
      </c>
      <c r="X6" s="28">
        <v>-2.6722637452646691E-2</v>
      </c>
    </row>
    <row r="7" spans="1:24" ht="20.100000000000001" customHeight="1">
      <c r="D7" s="2" t="s">
        <v>195</v>
      </c>
      <c r="E7" s="3" t="s">
        <v>38</v>
      </c>
      <c r="F7" s="2" t="s">
        <v>175</v>
      </c>
      <c r="G7" s="4">
        <v>0</v>
      </c>
      <c r="H7" s="4">
        <v>0</v>
      </c>
      <c r="I7" s="4">
        <v>0</v>
      </c>
      <c r="J7" s="4">
        <v>0</v>
      </c>
      <c r="K7" s="4">
        <v>0</v>
      </c>
      <c r="M7" s="4">
        <v>0</v>
      </c>
      <c r="N7" s="4">
        <v>0</v>
      </c>
      <c r="O7" s="4">
        <v>0</v>
      </c>
      <c r="P7" s="4">
        <v>0</v>
      </c>
      <c r="Q7" s="27" t="s">
        <v>742</v>
      </c>
      <c r="R7" s="28" t="s">
        <v>742</v>
      </c>
      <c r="S7" s="28" t="s">
        <v>742</v>
      </c>
      <c r="T7" s="28" t="s">
        <v>742</v>
      </c>
      <c r="U7" s="27" t="s">
        <v>742</v>
      </c>
      <c r="V7" s="28" t="s">
        <v>742</v>
      </c>
      <c r="W7" s="28" t="s">
        <v>742</v>
      </c>
      <c r="X7" s="28" t="s">
        <v>742</v>
      </c>
    </row>
    <row r="8" spans="1:24" ht="20.100000000000001" customHeight="1">
      <c r="D8" s="2" t="s">
        <v>187</v>
      </c>
      <c r="E8" s="3" t="s">
        <v>39</v>
      </c>
      <c r="F8" s="2" t="s">
        <v>176</v>
      </c>
      <c r="G8" s="4">
        <v>4443</v>
      </c>
      <c r="H8" s="4">
        <v>4443</v>
      </c>
      <c r="I8" s="4">
        <v>4443</v>
      </c>
      <c r="J8" s="4">
        <v>4443</v>
      </c>
      <c r="K8" s="4">
        <v>4843</v>
      </c>
      <c r="M8" s="4">
        <v>0</v>
      </c>
      <c r="N8" s="4">
        <v>0</v>
      </c>
      <c r="O8" s="4">
        <v>0</v>
      </c>
      <c r="P8" s="4">
        <v>400</v>
      </c>
      <c r="Q8" s="27">
        <v>0</v>
      </c>
      <c r="R8" s="28">
        <v>0</v>
      </c>
      <c r="S8" s="28">
        <v>0</v>
      </c>
      <c r="T8" s="28">
        <v>9.0029259509340598E-2</v>
      </c>
      <c r="U8" s="27">
        <v>0</v>
      </c>
      <c r="V8" s="28">
        <v>0</v>
      </c>
      <c r="W8" s="28">
        <v>0</v>
      </c>
      <c r="X8" s="28">
        <v>9.0029259509340598E-2</v>
      </c>
    </row>
    <row r="9" spans="1:24" ht="20.100000000000001" customHeight="1">
      <c r="D9" s="2" t="s">
        <v>189</v>
      </c>
      <c r="E9" s="3" t="s">
        <v>45</v>
      </c>
      <c r="F9" s="2" t="s">
        <v>177</v>
      </c>
      <c r="G9" s="4">
        <v>-812</v>
      </c>
      <c r="H9" s="4">
        <v>-812</v>
      </c>
      <c r="I9" s="4">
        <v>-812</v>
      </c>
      <c r="J9" s="4">
        <v>-812</v>
      </c>
      <c r="K9" s="4">
        <v>-751</v>
      </c>
      <c r="M9" s="4">
        <v>0</v>
      </c>
      <c r="N9" s="4">
        <v>0</v>
      </c>
      <c r="O9" s="4">
        <v>0</v>
      </c>
      <c r="P9" s="4">
        <v>61</v>
      </c>
      <c r="Q9" s="27">
        <v>0</v>
      </c>
      <c r="R9" s="28">
        <v>0</v>
      </c>
      <c r="S9" s="28">
        <v>0</v>
      </c>
      <c r="T9" s="28">
        <v>-7.5123152709359653E-2</v>
      </c>
      <c r="U9" s="27">
        <v>0</v>
      </c>
      <c r="V9" s="28">
        <v>0</v>
      </c>
      <c r="W9" s="28">
        <v>0</v>
      </c>
      <c r="X9" s="28">
        <v>-7.5123152709359653E-2</v>
      </c>
    </row>
    <row r="10" spans="1:24" ht="20.100000000000001" customHeight="1">
      <c r="D10" s="2" t="s">
        <v>188</v>
      </c>
      <c r="E10" s="3" t="s">
        <v>159</v>
      </c>
      <c r="F10" s="2" t="s">
        <v>178</v>
      </c>
      <c r="G10" s="4">
        <v>-3249</v>
      </c>
      <c r="H10" s="4">
        <v>-3249</v>
      </c>
      <c r="I10" s="4">
        <v>-3249</v>
      </c>
      <c r="J10" s="4">
        <v>-3249</v>
      </c>
      <c r="K10" s="4">
        <v>-3006</v>
      </c>
      <c r="M10" s="4">
        <v>0</v>
      </c>
      <c r="N10" s="4">
        <v>0</v>
      </c>
      <c r="O10" s="4">
        <v>0</v>
      </c>
      <c r="P10" s="4">
        <v>243</v>
      </c>
      <c r="Q10" s="27">
        <v>0</v>
      </c>
      <c r="R10" s="28">
        <v>0</v>
      </c>
      <c r="S10" s="28">
        <v>0</v>
      </c>
      <c r="T10" s="28">
        <v>-7.4792243767312971E-2</v>
      </c>
      <c r="U10" s="27">
        <v>0</v>
      </c>
      <c r="V10" s="28">
        <v>0</v>
      </c>
      <c r="W10" s="28">
        <v>0</v>
      </c>
      <c r="X10" s="28">
        <v>-7.4792243767312971E-2</v>
      </c>
    </row>
    <row r="11" spans="1:24" ht="20.100000000000001" customHeight="1">
      <c r="D11" s="2" t="s">
        <v>190</v>
      </c>
      <c r="E11" s="3" t="s">
        <v>160</v>
      </c>
      <c r="F11" s="2" t="s">
        <v>179</v>
      </c>
      <c r="G11" s="4">
        <v>-81</v>
      </c>
      <c r="H11" s="4">
        <v>-81</v>
      </c>
      <c r="I11" s="4">
        <v>-81</v>
      </c>
      <c r="J11" s="4">
        <v>-81</v>
      </c>
      <c r="K11" s="4">
        <v>-37</v>
      </c>
      <c r="M11" s="4">
        <v>0</v>
      </c>
      <c r="N11" s="4">
        <v>0</v>
      </c>
      <c r="O11" s="4">
        <v>0</v>
      </c>
      <c r="P11" s="4">
        <v>44</v>
      </c>
      <c r="Q11" s="27">
        <v>0</v>
      </c>
      <c r="R11" s="28">
        <v>0</v>
      </c>
      <c r="S11" s="28">
        <v>0</v>
      </c>
      <c r="T11" s="28">
        <v>-0.54320987654320985</v>
      </c>
      <c r="U11" s="27">
        <v>0</v>
      </c>
      <c r="V11" s="28">
        <v>0</v>
      </c>
      <c r="W11" s="28">
        <v>0</v>
      </c>
      <c r="X11" s="28">
        <v>-0.54320987654320985</v>
      </c>
    </row>
    <row r="12" spans="1:24" ht="20.100000000000001" customHeight="1">
      <c r="D12" s="2" t="s">
        <v>196</v>
      </c>
      <c r="E12" s="3" t="s">
        <v>162</v>
      </c>
      <c r="F12" s="2" t="s">
        <v>180</v>
      </c>
      <c r="G12" s="4">
        <v>0</v>
      </c>
      <c r="H12" s="4">
        <v>0</v>
      </c>
      <c r="I12" s="4">
        <v>0</v>
      </c>
      <c r="J12" s="4">
        <v>0</v>
      </c>
      <c r="K12" s="4">
        <v>0</v>
      </c>
      <c r="M12" s="4">
        <v>0</v>
      </c>
      <c r="N12" s="4">
        <v>0</v>
      </c>
      <c r="O12" s="4">
        <v>0</v>
      </c>
      <c r="P12" s="4">
        <v>0</v>
      </c>
      <c r="Q12" s="27" t="s">
        <v>742</v>
      </c>
      <c r="R12" s="28" t="s">
        <v>742</v>
      </c>
      <c r="S12" s="28" t="s">
        <v>742</v>
      </c>
      <c r="T12" s="28" t="s">
        <v>742</v>
      </c>
      <c r="U12" s="27" t="s">
        <v>742</v>
      </c>
      <c r="V12" s="28" t="s">
        <v>742</v>
      </c>
      <c r="W12" s="28" t="s">
        <v>742</v>
      </c>
      <c r="X12" s="28" t="s">
        <v>742</v>
      </c>
    </row>
    <row r="13" spans="1:24" ht="20.100000000000001" customHeight="1">
      <c r="D13" s="2" t="s">
        <v>197</v>
      </c>
      <c r="E13" s="3" t="s">
        <v>165</v>
      </c>
      <c r="F13" s="2" t="s">
        <v>181</v>
      </c>
      <c r="G13" s="4">
        <v>0</v>
      </c>
      <c r="H13" s="4">
        <v>0</v>
      </c>
      <c r="I13" s="4">
        <v>0</v>
      </c>
      <c r="J13" s="4">
        <v>0</v>
      </c>
      <c r="K13" s="4">
        <v>0</v>
      </c>
      <c r="M13" s="4">
        <v>0</v>
      </c>
      <c r="N13" s="4">
        <v>0</v>
      </c>
      <c r="O13" s="4">
        <v>0</v>
      </c>
      <c r="P13" s="4">
        <v>0</v>
      </c>
      <c r="Q13" s="27" t="s">
        <v>742</v>
      </c>
      <c r="R13" s="28" t="s">
        <v>742</v>
      </c>
      <c r="S13" s="28" t="s">
        <v>742</v>
      </c>
      <c r="T13" s="28" t="s">
        <v>742</v>
      </c>
      <c r="U13" s="27" t="s">
        <v>742</v>
      </c>
      <c r="V13" s="28" t="s">
        <v>742</v>
      </c>
      <c r="W13" s="28" t="s">
        <v>742</v>
      </c>
      <c r="X13" s="28" t="s">
        <v>742</v>
      </c>
    </row>
    <row r="14" spans="1:24" ht="20.100000000000001" customHeight="1">
      <c r="D14" s="2" t="s">
        <v>191</v>
      </c>
      <c r="E14" s="3" t="s">
        <v>167</v>
      </c>
      <c r="F14" s="2" t="s">
        <v>182</v>
      </c>
      <c r="G14" s="4">
        <v>0</v>
      </c>
      <c r="H14" s="4">
        <v>0</v>
      </c>
      <c r="I14" s="4">
        <v>0</v>
      </c>
      <c r="J14" s="4">
        <v>0</v>
      </c>
      <c r="K14" s="4">
        <v>0</v>
      </c>
      <c r="M14" s="4">
        <v>0</v>
      </c>
      <c r="N14" s="4">
        <v>0</v>
      </c>
      <c r="O14" s="4">
        <v>0</v>
      </c>
      <c r="P14" s="4">
        <v>0</v>
      </c>
      <c r="Q14" s="27" t="s">
        <v>742</v>
      </c>
      <c r="R14" s="28" t="s">
        <v>742</v>
      </c>
      <c r="S14" s="28" t="s">
        <v>742</v>
      </c>
      <c r="T14" s="28" t="s">
        <v>742</v>
      </c>
      <c r="U14" s="27" t="s">
        <v>742</v>
      </c>
      <c r="V14" s="28" t="s">
        <v>742</v>
      </c>
      <c r="W14" s="28" t="s">
        <v>742</v>
      </c>
      <c r="X14" s="28" t="s">
        <v>742</v>
      </c>
    </row>
    <row r="15" spans="1:24" ht="20.100000000000001" customHeight="1">
      <c r="D15" s="2" t="s">
        <v>192</v>
      </c>
      <c r="E15" s="3" t="s">
        <v>168</v>
      </c>
      <c r="F15" s="2" t="s">
        <v>183</v>
      </c>
      <c r="G15" s="4">
        <v>0</v>
      </c>
      <c r="H15" s="4">
        <v>0</v>
      </c>
      <c r="I15" s="4">
        <v>0</v>
      </c>
      <c r="J15" s="4">
        <v>0</v>
      </c>
      <c r="K15" s="4">
        <v>0</v>
      </c>
      <c r="M15" s="4">
        <v>0</v>
      </c>
      <c r="N15" s="4">
        <v>0</v>
      </c>
      <c r="O15" s="4">
        <v>0</v>
      </c>
      <c r="P15" s="4">
        <v>0</v>
      </c>
      <c r="Q15" s="27" t="s">
        <v>742</v>
      </c>
      <c r="R15" s="28" t="s">
        <v>742</v>
      </c>
      <c r="S15" s="28" t="s">
        <v>742</v>
      </c>
      <c r="T15" s="28" t="s">
        <v>742</v>
      </c>
      <c r="U15" s="27" t="s">
        <v>742</v>
      </c>
      <c r="V15" s="28" t="s">
        <v>742</v>
      </c>
      <c r="W15" s="28" t="s">
        <v>742</v>
      </c>
      <c r="X15" s="28" t="s">
        <v>742</v>
      </c>
    </row>
    <row r="16" spans="1:24" ht="20.100000000000001" customHeight="1">
      <c r="D16" s="2" t="s">
        <v>193</v>
      </c>
      <c r="E16" s="3" t="s">
        <v>169</v>
      </c>
      <c r="F16" s="2" t="s">
        <v>184</v>
      </c>
      <c r="G16" s="4">
        <v>-34</v>
      </c>
      <c r="H16" s="4">
        <v>-34</v>
      </c>
      <c r="I16" s="4">
        <v>-34</v>
      </c>
      <c r="J16" s="4">
        <v>-34</v>
      </c>
      <c r="K16" s="4">
        <v>-21</v>
      </c>
      <c r="M16" s="4">
        <v>0</v>
      </c>
      <c r="N16" s="4">
        <v>0</v>
      </c>
      <c r="O16" s="4">
        <v>0</v>
      </c>
      <c r="P16" s="4">
        <v>13</v>
      </c>
      <c r="Q16" s="27">
        <v>0</v>
      </c>
      <c r="R16" s="28">
        <v>0</v>
      </c>
      <c r="S16" s="28">
        <v>0</v>
      </c>
      <c r="T16" s="28">
        <v>-0.38235294117647056</v>
      </c>
      <c r="U16" s="27">
        <v>0</v>
      </c>
      <c r="V16" s="28">
        <v>0</v>
      </c>
      <c r="W16" s="28">
        <v>0</v>
      </c>
      <c r="X16" s="28">
        <v>-0.38235294117647056</v>
      </c>
    </row>
    <row r="17" spans="4:24" ht="20.100000000000001" customHeight="1">
      <c r="D17" s="2" t="s">
        <v>194</v>
      </c>
      <c r="E17" s="3" t="s">
        <v>170</v>
      </c>
      <c r="F17" s="2" t="s">
        <v>185</v>
      </c>
      <c r="G17" s="4">
        <v>267</v>
      </c>
      <c r="H17" s="4">
        <v>267</v>
      </c>
      <c r="I17" s="4">
        <v>267</v>
      </c>
      <c r="J17" s="4">
        <v>267</v>
      </c>
      <c r="K17" s="4">
        <v>1028</v>
      </c>
      <c r="M17" s="7">
        <v>0</v>
      </c>
      <c r="N17" s="7">
        <v>0</v>
      </c>
      <c r="O17" s="7">
        <v>0</v>
      </c>
      <c r="P17" s="7">
        <v>761</v>
      </c>
      <c r="Q17" s="30">
        <v>0</v>
      </c>
      <c r="R17" s="31">
        <v>0</v>
      </c>
      <c r="S17" s="31">
        <v>0</v>
      </c>
      <c r="T17" s="31">
        <v>2.8501872659176031</v>
      </c>
      <c r="U17" s="30">
        <v>0</v>
      </c>
      <c r="V17" s="31">
        <v>0</v>
      </c>
      <c r="W17" s="31">
        <v>0</v>
      </c>
      <c r="X17" s="31">
        <v>2.8501872659176031</v>
      </c>
    </row>
    <row r="18" spans="4:24" ht="20.100000000000001" customHeight="1" thickBot="1">
      <c r="D18" s="6" t="s">
        <v>161</v>
      </c>
      <c r="E18" s="5" t="s">
        <v>171</v>
      </c>
      <c r="F18" s="6" t="s">
        <v>163</v>
      </c>
      <c r="G18" s="7">
        <v>-72</v>
      </c>
      <c r="H18" s="7">
        <v>-72</v>
      </c>
      <c r="I18" s="7">
        <v>-72</v>
      </c>
      <c r="J18" s="7">
        <v>-72</v>
      </c>
      <c r="K18" s="7">
        <v>-161</v>
      </c>
      <c r="M18" s="7">
        <v>0</v>
      </c>
      <c r="N18" s="7">
        <v>0</v>
      </c>
      <c r="O18" s="7">
        <v>0</v>
      </c>
      <c r="P18" s="7">
        <v>-89</v>
      </c>
      <c r="Q18" s="30">
        <v>0</v>
      </c>
      <c r="R18" s="31">
        <v>0</v>
      </c>
      <c r="S18" s="31">
        <v>0</v>
      </c>
      <c r="T18" s="31">
        <v>1.2361111111111112</v>
      </c>
      <c r="U18" s="30">
        <v>0</v>
      </c>
      <c r="V18" s="31">
        <v>0</v>
      </c>
      <c r="W18" s="31">
        <v>0</v>
      </c>
      <c r="X18" s="31">
        <v>1.2361111111111112</v>
      </c>
    </row>
    <row r="19" spans="4:24" ht="20.100000000000001" customHeight="1" thickTop="1" thickBot="1">
      <c r="D19" s="9" t="s">
        <v>164</v>
      </c>
      <c r="E19" s="8" t="s">
        <v>172</v>
      </c>
      <c r="F19" s="9" t="s">
        <v>186</v>
      </c>
      <c r="G19" s="10">
        <v>195</v>
      </c>
      <c r="H19" s="10">
        <v>195</v>
      </c>
      <c r="I19" s="10">
        <v>195</v>
      </c>
      <c r="J19" s="10">
        <v>195</v>
      </c>
      <c r="K19" s="10">
        <v>867</v>
      </c>
      <c r="M19" s="10">
        <v>0</v>
      </c>
      <c r="N19" s="10">
        <v>0</v>
      </c>
      <c r="O19" s="10">
        <v>0</v>
      </c>
      <c r="P19" s="10">
        <v>672</v>
      </c>
      <c r="Q19" s="32">
        <v>0</v>
      </c>
      <c r="R19" s="33">
        <v>0</v>
      </c>
      <c r="S19" s="33">
        <v>0</v>
      </c>
      <c r="T19" s="33">
        <v>3.4461538461538463</v>
      </c>
      <c r="U19" s="32">
        <v>0</v>
      </c>
      <c r="V19" s="33">
        <v>0</v>
      </c>
      <c r="W19" s="33">
        <v>0</v>
      </c>
      <c r="X19" s="33">
        <v>3.4461538461538463</v>
      </c>
    </row>
    <row r="20" spans="4:24" ht="13.8" thickTop="1">
      <c r="D20" s="64" t="s">
        <v>536</v>
      </c>
    </row>
  </sheetData>
  <mergeCells count="4">
    <mergeCell ref="M3:P3"/>
    <mergeCell ref="Q3:T3"/>
    <mergeCell ref="U3:X3"/>
    <mergeCell ref="D3:K3"/>
  </mergeCells>
  <conditionalFormatting sqref="G4 G5:K7 G18:K18 G9:K16">
    <cfRule type="containsBlanks" dxfId="0" priority="1">
      <formula>LEN(TRIM(G4))=0</formula>
    </cfRule>
  </conditionalFormatting>
  <hyperlinks>
    <hyperlink ref="A1" location="T!A1" display="TURINYS"/>
  </hyperlinks>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35">
    <tabColor rgb="FF92D050"/>
  </sheetPr>
  <dimension ref="A1:Y100"/>
  <sheetViews>
    <sheetView showGridLines="0" zoomScale="90" zoomScaleNormal="90" workbookViewId="0">
      <pane xSplit="6" ySplit="4" topLeftCell="G5" activePane="bottomRight" state="frozen"/>
      <selection activeCell="Q3" sqref="Q3"/>
      <selection pane="topRight" activeCell="Q3" sqref="Q3"/>
      <selection pane="bottomLeft" activeCell="Q3" sqref="Q3"/>
      <selection pane="bottomRight" activeCell="D3" sqref="D3:K3"/>
    </sheetView>
  </sheetViews>
  <sheetFormatPr defaultColWidth="9.109375" defaultRowHeight="13.2"/>
  <cols>
    <col min="1" max="1" width="10.6640625" style="72" customWidth="1"/>
    <col min="2" max="2" width="1" style="72" hidden="1" customWidth="1"/>
    <col min="3" max="3" width="1.5546875" style="67" hidden="1" customWidth="1"/>
    <col min="4" max="4" width="0" style="67" hidden="1" customWidth="1"/>
    <col min="5" max="5" width="9.44140625" style="67" customWidth="1"/>
    <col min="6" max="6" width="28.44140625" style="67" customWidth="1"/>
    <col min="7" max="10" width="9.109375" style="67"/>
    <col min="11" max="11" width="10.109375" style="67" customWidth="1"/>
    <col min="12" max="12" width="10" style="67" customWidth="1"/>
    <col min="13" max="15" width="9.109375" style="67"/>
    <col min="16" max="16" width="10.44140625" style="67" customWidth="1"/>
    <col min="17" max="19" width="9.109375" style="67"/>
    <col min="20" max="21" width="10.33203125" style="67" customWidth="1"/>
    <col min="22" max="16384" width="9.109375" style="67"/>
  </cols>
  <sheetData>
    <row r="1" spans="1:25">
      <c r="A1" s="77" t="s">
        <v>676</v>
      </c>
    </row>
    <row r="3" spans="1:25" ht="17.100000000000001" customHeight="1">
      <c r="D3" s="90" t="s">
        <v>434</v>
      </c>
      <c r="E3" s="91"/>
      <c r="F3" s="91"/>
      <c r="G3" s="91"/>
      <c r="H3" s="91"/>
      <c r="I3" s="91"/>
      <c r="J3" s="91"/>
      <c r="K3" s="92"/>
      <c r="M3" s="101" t="s">
        <v>577</v>
      </c>
      <c r="N3" s="102"/>
      <c r="O3" s="102"/>
      <c r="P3" s="102"/>
      <c r="Q3" s="102"/>
      <c r="R3" s="102" t="s">
        <v>578</v>
      </c>
      <c r="S3" s="102"/>
      <c r="T3" s="102"/>
      <c r="U3" s="110"/>
      <c r="V3" s="107" t="s">
        <v>579</v>
      </c>
      <c r="W3" s="108"/>
      <c r="X3" s="108"/>
      <c r="Y3" s="111"/>
    </row>
    <row r="4" spans="1:25" ht="30" customHeight="1">
      <c r="D4" s="1" t="s">
        <v>0</v>
      </c>
      <c r="E4" s="1" t="s">
        <v>1</v>
      </c>
      <c r="F4" s="1" t="s">
        <v>2</v>
      </c>
      <c r="G4" s="35">
        <v>2012</v>
      </c>
      <c r="H4" s="1">
        <v>2013</v>
      </c>
      <c r="I4" s="1">
        <v>2014</v>
      </c>
      <c r="J4" s="1">
        <v>2015</v>
      </c>
      <c r="K4" s="1">
        <v>2016</v>
      </c>
      <c r="M4" s="1">
        <v>2012</v>
      </c>
      <c r="N4" s="1">
        <v>2013</v>
      </c>
      <c r="O4" s="1">
        <v>2014</v>
      </c>
      <c r="P4" s="1">
        <v>2015</v>
      </c>
      <c r="Q4" s="1">
        <v>2016</v>
      </c>
      <c r="R4" s="17" t="s">
        <v>731</v>
      </c>
      <c r="S4" s="1" t="s">
        <v>732</v>
      </c>
      <c r="T4" s="1" t="s">
        <v>733</v>
      </c>
      <c r="U4" s="1" t="s">
        <v>734</v>
      </c>
      <c r="V4" s="17" t="s">
        <v>731</v>
      </c>
      <c r="W4" s="1" t="s">
        <v>743</v>
      </c>
      <c r="X4" s="1" t="s">
        <v>744</v>
      </c>
      <c r="Y4" s="1" t="s">
        <v>745</v>
      </c>
    </row>
    <row r="5" spans="1:25" ht="20.100000000000001" customHeight="1">
      <c r="D5" s="2" t="s">
        <v>3</v>
      </c>
      <c r="E5" s="3" t="s">
        <v>4</v>
      </c>
      <c r="F5" s="2" t="s">
        <v>5</v>
      </c>
      <c r="G5" s="4">
        <v>3661</v>
      </c>
      <c r="H5" s="4">
        <v>3661</v>
      </c>
      <c r="I5" s="4">
        <v>3661</v>
      </c>
      <c r="J5" s="4">
        <v>3661</v>
      </c>
      <c r="K5" s="4">
        <v>3108</v>
      </c>
      <c r="M5" s="18">
        <v>0.40964529484166945</v>
      </c>
      <c r="N5" s="18">
        <v>0.40964529484166945</v>
      </c>
      <c r="O5" s="18">
        <v>0.40964529484166945</v>
      </c>
      <c r="P5" s="18">
        <v>0.40964529484166945</v>
      </c>
      <c r="Q5" s="18">
        <v>0.34221537106364236</v>
      </c>
      <c r="R5" s="19">
        <v>0</v>
      </c>
      <c r="S5" s="20">
        <v>0</v>
      </c>
      <c r="T5" s="20">
        <v>0</v>
      </c>
      <c r="U5" s="20">
        <v>-6.7429923778027092</v>
      </c>
      <c r="V5" s="19">
        <v>0</v>
      </c>
      <c r="W5" s="20">
        <v>0</v>
      </c>
      <c r="X5" s="20">
        <v>0</v>
      </c>
      <c r="Y5" s="20">
        <v>-6.7429923778027092</v>
      </c>
    </row>
    <row r="6" spans="1:25" ht="20.100000000000001" customHeight="1">
      <c r="D6" s="2" t="s">
        <v>40</v>
      </c>
      <c r="E6" s="3" t="s">
        <v>7</v>
      </c>
      <c r="F6" s="2" t="s">
        <v>97</v>
      </c>
      <c r="G6" s="4">
        <v>26</v>
      </c>
      <c r="H6" s="4">
        <v>26</v>
      </c>
      <c r="I6" s="4">
        <v>26</v>
      </c>
      <c r="J6" s="4">
        <v>26</v>
      </c>
      <c r="K6" s="4">
        <v>7</v>
      </c>
      <c r="M6" s="18">
        <v>2.9092536645406735E-3</v>
      </c>
      <c r="N6" s="18">
        <v>2.9092536645406735E-3</v>
      </c>
      <c r="O6" s="18">
        <v>2.9092536645406735E-3</v>
      </c>
      <c r="P6" s="18">
        <v>2.9092536645406735E-3</v>
      </c>
      <c r="Q6" s="18">
        <v>7.7075534023342881E-4</v>
      </c>
      <c r="R6" s="19">
        <v>0</v>
      </c>
      <c r="S6" s="20">
        <v>0</v>
      </c>
      <c r="T6" s="20">
        <v>0</v>
      </c>
      <c r="U6" s="20">
        <v>-0.21384983243072447</v>
      </c>
      <c r="V6" s="19">
        <v>0</v>
      </c>
      <c r="W6" s="20">
        <v>0</v>
      </c>
      <c r="X6" s="20">
        <v>0</v>
      </c>
      <c r="Y6" s="20">
        <v>-0.21384983243072447</v>
      </c>
    </row>
    <row r="7" spans="1:25" ht="20.100000000000001" customHeight="1">
      <c r="D7" s="2"/>
      <c r="E7" s="3" t="s">
        <v>51</v>
      </c>
      <c r="F7" s="2" t="s">
        <v>52</v>
      </c>
      <c r="G7" s="4">
        <v>0</v>
      </c>
      <c r="H7" s="4">
        <v>0</v>
      </c>
      <c r="I7" s="4">
        <v>0</v>
      </c>
      <c r="J7" s="4">
        <v>0</v>
      </c>
      <c r="K7" s="4">
        <v>0</v>
      </c>
      <c r="M7" s="18">
        <v>0</v>
      </c>
      <c r="N7" s="18">
        <v>0</v>
      </c>
      <c r="O7" s="18">
        <v>0</v>
      </c>
      <c r="P7" s="18">
        <v>0</v>
      </c>
      <c r="Q7" s="18">
        <v>0</v>
      </c>
      <c r="R7" s="19">
        <v>0</v>
      </c>
      <c r="S7" s="20">
        <v>0</v>
      </c>
      <c r="T7" s="20">
        <v>0</v>
      </c>
      <c r="U7" s="20">
        <v>0</v>
      </c>
      <c r="V7" s="19">
        <v>0</v>
      </c>
      <c r="W7" s="20">
        <v>0</v>
      </c>
      <c r="X7" s="20">
        <v>0</v>
      </c>
      <c r="Y7" s="20">
        <v>0</v>
      </c>
    </row>
    <row r="8" spans="1:25" ht="20.100000000000001" customHeight="1">
      <c r="D8" s="2"/>
      <c r="E8" s="3" t="s">
        <v>53</v>
      </c>
      <c r="F8" s="2" t="s">
        <v>54</v>
      </c>
      <c r="G8" s="4">
        <v>0</v>
      </c>
      <c r="H8" s="4">
        <v>0</v>
      </c>
      <c r="I8" s="4">
        <v>0</v>
      </c>
      <c r="J8" s="4">
        <v>0</v>
      </c>
      <c r="K8" s="4">
        <v>0</v>
      </c>
      <c r="M8" s="18">
        <v>0</v>
      </c>
      <c r="N8" s="18">
        <v>0</v>
      </c>
      <c r="O8" s="18">
        <v>0</v>
      </c>
      <c r="P8" s="18">
        <v>0</v>
      </c>
      <c r="Q8" s="18">
        <v>0</v>
      </c>
      <c r="R8" s="19">
        <v>0</v>
      </c>
      <c r="S8" s="20">
        <v>0</v>
      </c>
      <c r="T8" s="20">
        <v>0</v>
      </c>
      <c r="U8" s="20">
        <v>0</v>
      </c>
      <c r="V8" s="19">
        <v>0</v>
      </c>
      <c r="W8" s="20">
        <v>0</v>
      </c>
      <c r="X8" s="20">
        <v>0</v>
      </c>
      <c r="Y8" s="20">
        <v>0</v>
      </c>
    </row>
    <row r="9" spans="1:25" ht="20.100000000000001" customHeight="1">
      <c r="D9" s="2"/>
      <c r="E9" s="3" t="s">
        <v>55</v>
      </c>
      <c r="F9" s="2" t="s">
        <v>56</v>
      </c>
      <c r="G9" s="4">
        <v>26</v>
      </c>
      <c r="H9" s="4">
        <v>26</v>
      </c>
      <c r="I9" s="4">
        <v>26</v>
      </c>
      <c r="J9" s="4">
        <v>26</v>
      </c>
      <c r="K9" s="4">
        <v>7</v>
      </c>
      <c r="M9" s="18">
        <v>2.9092536645406735E-3</v>
      </c>
      <c r="N9" s="18">
        <v>2.9092536645406735E-3</v>
      </c>
      <c r="O9" s="18">
        <v>2.9092536645406735E-3</v>
      </c>
      <c r="P9" s="18">
        <v>2.9092536645406735E-3</v>
      </c>
      <c r="Q9" s="18">
        <v>7.7075534023342881E-4</v>
      </c>
      <c r="R9" s="19">
        <v>0</v>
      </c>
      <c r="S9" s="20">
        <v>0</v>
      </c>
      <c r="T9" s="20">
        <v>0</v>
      </c>
      <c r="U9" s="20">
        <v>-0.21384983243072447</v>
      </c>
      <c r="V9" s="19">
        <v>0</v>
      </c>
      <c r="W9" s="20">
        <v>0</v>
      </c>
      <c r="X9" s="20">
        <v>0</v>
      </c>
      <c r="Y9" s="20">
        <v>-0.21384983243072447</v>
      </c>
    </row>
    <row r="10" spans="1:25" ht="20.100000000000001" customHeight="1">
      <c r="D10" s="2"/>
      <c r="E10" s="3" t="s">
        <v>57</v>
      </c>
      <c r="F10" s="2" t="s">
        <v>58</v>
      </c>
      <c r="G10" s="4">
        <v>0</v>
      </c>
      <c r="H10" s="4">
        <v>0</v>
      </c>
      <c r="I10" s="4">
        <v>0</v>
      </c>
      <c r="J10" s="4">
        <v>0</v>
      </c>
      <c r="K10" s="4">
        <v>0</v>
      </c>
      <c r="M10" s="18">
        <v>0</v>
      </c>
      <c r="N10" s="18">
        <v>0</v>
      </c>
      <c r="O10" s="18">
        <v>0</v>
      </c>
      <c r="P10" s="18">
        <v>0</v>
      </c>
      <c r="Q10" s="18">
        <v>0</v>
      </c>
      <c r="R10" s="19">
        <v>0</v>
      </c>
      <c r="S10" s="20">
        <v>0</v>
      </c>
      <c r="T10" s="20">
        <v>0</v>
      </c>
      <c r="U10" s="20">
        <v>0</v>
      </c>
      <c r="V10" s="19">
        <v>0</v>
      </c>
      <c r="W10" s="20">
        <v>0</v>
      </c>
      <c r="X10" s="20">
        <v>0</v>
      </c>
      <c r="Y10" s="20">
        <v>0</v>
      </c>
    </row>
    <row r="11" spans="1:25" ht="20.100000000000001" customHeight="1">
      <c r="D11" s="2"/>
      <c r="E11" s="3" t="s">
        <v>59</v>
      </c>
      <c r="F11" s="2" t="s">
        <v>60</v>
      </c>
      <c r="G11" s="4">
        <v>0</v>
      </c>
      <c r="H11" s="4">
        <v>0</v>
      </c>
      <c r="I11" s="4">
        <v>0</v>
      </c>
      <c r="J11" s="4">
        <v>0</v>
      </c>
      <c r="K11" s="4">
        <v>0</v>
      </c>
      <c r="M11" s="18">
        <v>0</v>
      </c>
      <c r="N11" s="18">
        <v>0</v>
      </c>
      <c r="O11" s="18">
        <v>0</v>
      </c>
      <c r="P11" s="18">
        <v>0</v>
      </c>
      <c r="Q11" s="18">
        <v>0</v>
      </c>
      <c r="R11" s="19">
        <v>0</v>
      </c>
      <c r="S11" s="20">
        <v>0</v>
      </c>
      <c r="T11" s="20">
        <v>0</v>
      </c>
      <c r="U11" s="20">
        <v>0</v>
      </c>
      <c r="V11" s="19">
        <v>0</v>
      </c>
      <c r="W11" s="20">
        <v>0</v>
      </c>
      <c r="X11" s="20">
        <v>0</v>
      </c>
      <c r="Y11" s="20">
        <v>0</v>
      </c>
    </row>
    <row r="12" spans="1:25" ht="20.100000000000001" customHeight="1">
      <c r="D12" s="2"/>
      <c r="E12" s="3" t="s">
        <v>61</v>
      </c>
      <c r="F12" s="2" t="s">
        <v>62</v>
      </c>
      <c r="G12" s="4">
        <v>0</v>
      </c>
      <c r="H12" s="4">
        <v>0</v>
      </c>
      <c r="I12" s="4">
        <v>0</v>
      </c>
      <c r="J12" s="4">
        <v>0</v>
      </c>
      <c r="K12" s="4">
        <v>0</v>
      </c>
      <c r="M12" s="18">
        <v>0</v>
      </c>
      <c r="N12" s="18">
        <v>0</v>
      </c>
      <c r="O12" s="18">
        <v>0</v>
      </c>
      <c r="P12" s="18">
        <v>0</v>
      </c>
      <c r="Q12" s="18">
        <v>0</v>
      </c>
      <c r="R12" s="19">
        <v>0</v>
      </c>
      <c r="S12" s="20">
        <v>0</v>
      </c>
      <c r="T12" s="20">
        <v>0</v>
      </c>
      <c r="U12" s="20">
        <v>0</v>
      </c>
      <c r="V12" s="19">
        <v>0</v>
      </c>
      <c r="W12" s="20">
        <v>0</v>
      </c>
      <c r="X12" s="20">
        <v>0</v>
      </c>
      <c r="Y12" s="20">
        <v>0</v>
      </c>
    </row>
    <row r="13" spans="1:25" ht="20.100000000000001" customHeight="1">
      <c r="D13" s="2" t="s">
        <v>6</v>
      </c>
      <c r="E13" s="3" t="s">
        <v>9</v>
      </c>
      <c r="F13" s="2" t="s">
        <v>98</v>
      </c>
      <c r="G13" s="4">
        <v>2941</v>
      </c>
      <c r="H13" s="4">
        <v>2941</v>
      </c>
      <c r="I13" s="4">
        <v>2941</v>
      </c>
      <c r="J13" s="4">
        <v>2941</v>
      </c>
      <c r="K13" s="4">
        <v>2679</v>
      </c>
      <c r="M13" s="18">
        <v>0.32908134720823545</v>
      </c>
      <c r="N13" s="18">
        <v>0.32908134720823545</v>
      </c>
      <c r="O13" s="18">
        <v>0.32908134720823545</v>
      </c>
      <c r="P13" s="18">
        <v>0.32908134720823545</v>
      </c>
      <c r="Q13" s="18">
        <v>0.29497907949790797</v>
      </c>
      <c r="R13" s="19">
        <v>0</v>
      </c>
      <c r="S13" s="20">
        <v>0</v>
      </c>
      <c r="T13" s="20">
        <v>0</v>
      </c>
      <c r="U13" s="20">
        <v>-3.4102267710327485</v>
      </c>
      <c r="V13" s="19">
        <v>0</v>
      </c>
      <c r="W13" s="20">
        <v>0</v>
      </c>
      <c r="X13" s="20">
        <v>0</v>
      </c>
      <c r="Y13" s="20">
        <v>-3.4102267710327485</v>
      </c>
    </row>
    <row r="14" spans="1:25" ht="20.100000000000001" customHeight="1">
      <c r="D14" s="2"/>
      <c r="E14" s="3" t="s">
        <v>63</v>
      </c>
      <c r="F14" s="2" t="s">
        <v>64</v>
      </c>
      <c r="G14" s="4">
        <v>0</v>
      </c>
      <c r="H14" s="4">
        <v>0</v>
      </c>
      <c r="I14" s="4">
        <v>0</v>
      </c>
      <c r="J14" s="4">
        <v>0</v>
      </c>
      <c r="K14" s="4">
        <v>0</v>
      </c>
      <c r="M14" s="18">
        <v>0</v>
      </c>
      <c r="N14" s="18">
        <v>0</v>
      </c>
      <c r="O14" s="18">
        <v>0</v>
      </c>
      <c r="P14" s="18">
        <v>0</v>
      </c>
      <c r="Q14" s="18">
        <v>0</v>
      </c>
      <c r="R14" s="19">
        <v>0</v>
      </c>
      <c r="S14" s="20">
        <v>0</v>
      </c>
      <c r="T14" s="20">
        <v>0</v>
      </c>
      <c r="U14" s="20">
        <v>0</v>
      </c>
      <c r="V14" s="19">
        <v>0</v>
      </c>
      <c r="W14" s="20">
        <v>0</v>
      </c>
      <c r="X14" s="20">
        <v>0</v>
      </c>
      <c r="Y14" s="20">
        <v>0</v>
      </c>
    </row>
    <row r="15" spans="1:25" ht="20.100000000000001" customHeight="1">
      <c r="D15" s="2"/>
      <c r="E15" s="3" t="s">
        <v>65</v>
      </c>
      <c r="F15" s="2" t="s">
        <v>66</v>
      </c>
      <c r="G15" s="4">
        <v>2165</v>
      </c>
      <c r="H15" s="4">
        <v>2165</v>
      </c>
      <c r="I15" s="4">
        <v>2165</v>
      </c>
      <c r="J15" s="4">
        <v>2165</v>
      </c>
      <c r="K15" s="4">
        <v>2073</v>
      </c>
      <c r="M15" s="21">
        <v>0.24225131475886763</v>
      </c>
      <c r="N15" s="21">
        <v>0.24225131475886763</v>
      </c>
      <c r="O15" s="21">
        <v>0.24225131475886763</v>
      </c>
      <c r="P15" s="21">
        <v>0.24225131475886763</v>
      </c>
      <c r="Q15" s="21">
        <v>0.22825368861484255</v>
      </c>
      <c r="R15" s="22">
        <v>0</v>
      </c>
      <c r="S15" s="23">
        <v>0</v>
      </c>
      <c r="T15" s="23">
        <v>0</v>
      </c>
      <c r="U15" s="23">
        <v>-1.3997626144025084</v>
      </c>
      <c r="V15" s="22">
        <v>0</v>
      </c>
      <c r="W15" s="23">
        <v>0</v>
      </c>
      <c r="X15" s="23">
        <v>0</v>
      </c>
      <c r="Y15" s="23">
        <v>-1.3997626144025084</v>
      </c>
    </row>
    <row r="16" spans="1:25" ht="20.100000000000001" customHeight="1">
      <c r="D16" s="2"/>
      <c r="E16" s="3" t="s">
        <v>67</v>
      </c>
      <c r="F16" s="2" t="s">
        <v>68</v>
      </c>
      <c r="G16" s="4">
        <v>516</v>
      </c>
      <c r="H16" s="4">
        <v>516</v>
      </c>
      <c r="I16" s="4">
        <v>516</v>
      </c>
      <c r="J16" s="4">
        <v>516</v>
      </c>
      <c r="K16" s="4">
        <v>403</v>
      </c>
      <c r="M16" s="21">
        <v>5.7737495803961064E-2</v>
      </c>
      <c r="N16" s="21">
        <v>5.7737495803961064E-2</v>
      </c>
      <c r="O16" s="21">
        <v>5.7737495803961064E-2</v>
      </c>
      <c r="P16" s="21">
        <v>5.7737495803961064E-2</v>
      </c>
      <c r="Q16" s="21">
        <v>4.4373486016295968E-2</v>
      </c>
      <c r="R16" s="22">
        <v>0</v>
      </c>
      <c r="S16" s="23">
        <v>0</v>
      </c>
      <c r="T16" s="23">
        <v>0</v>
      </c>
      <c r="U16" s="23">
        <v>-1.3364009787665097</v>
      </c>
      <c r="V16" s="22">
        <v>0</v>
      </c>
      <c r="W16" s="23">
        <v>0</v>
      </c>
      <c r="X16" s="23">
        <v>0</v>
      </c>
      <c r="Y16" s="23">
        <v>-1.3364009787665097</v>
      </c>
    </row>
    <row r="17" spans="4:25" ht="20.100000000000001" customHeight="1">
      <c r="D17" s="2"/>
      <c r="E17" s="3" t="s">
        <v>69</v>
      </c>
      <c r="F17" s="2" t="s">
        <v>70</v>
      </c>
      <c r="G17" s="4">
        <v>66</v>
      </c>
      <c r="H17" s="4">
        <v>66</v>
      </c>
      <c r="I17" s="4">
        <v>66</v>
      </c>
      <c r="J17" s="4">
        <v>66</v>
      </c>
      <c r="K17" s="4">
        <v>50</v>
      </c>
      <c r="M17" s="21">
        <v>7.3850285330647868E-3</v>
      </c>
      <c r="N17" s="21">
        <v>7.3850285330647868E-3</v>
      </c>
      <c r="O17" s="21">
        <v>7.3850285330647868E-3</v>
      </c>
      <c r="P17" s="21">
        <v>7.3850285330647868E-3</v>
      </c>
      <c r="Q17" s="21">
        <v>5.5053952873816338E-3</v>
      </c>
      <c r="R17" s="22">
        <v>0</v>
      </c>
      <c r="S17" s="23">
        <v>0</v>
      </c>
      <c r="T17" s="23">
        <v>0</v>
      </c>
      <c r="U17" s="23">
        <v>-0.1879633245683153</v>
      </c>
      <c r="V17" s="22">
        <v>0</v>
      </c>
      <c r="W17" s="23">
        <v>0</v>
      </c>
      <c r="X17" s="23">
        <v>0</v>
      </c>
      <c r="Y17" s="23">
        <v>-0.1879633245683153</v>
      </c>
    </row>
    <row r="18" spans="4:25" ht="20.100000000000001" customHeight="1">
      <c r="D18" s="2"/>
      <c r="E18" s="3" t="s">
        <v>71</v>
      </c>
      <c r="F18" s="2" t="s">
        <v>72</v>
      </c>
      <c r="G18" s="4">
        <v>194</v>
      </c>
      <c r="H18" s="4">
        <v>194</v>
      </c>
      <c r="I18" s="4">
        <v>194</v>
      </c>
      <c r="J18" s="4">
        <v>194</v>
      </c>
      <c r="K18" s="4">
        <v>153</v>
      </c>
      <c r="M18" s="21">
        <v>2.1707508112341949E-2</v>
      </c>
      <c r="N18" s="21">
        <v>2.1707508112341949E-2</v>
      </c>
      <c r="O18" s="21">
        <v>2.1707508112341949E-2</v>
      </c>
      <c r="P18" s="21">
        <v>2.1707508112341949E-2</v>
      </c>
      <c r="Q18" s="21">
        <v>1.6846509579387801E-2</v>
      </c>
      <c r="R18" s="22">
        <v>0</v>
      </c>
      <c r="S18" s="23">
        <v>0</v>
      </c>
      <c r="T18" s="23">
        <v>0</v>
      </c>
      <c r="U18" s="23">
        <v>-0.48609985329541477</v>
      </c>
      <c r="V18" s="22">
        <v>0</v>
      </c>
      <c r="W18" s="23">
        <v>0</v>
      </c>
      <c r="X18" s="23">
        <v>0</v>
      </c>
      <c r="Y18" s="23">
        <v>-0.48609985329541477</v>
      </c>
    </row>
    <row r="19" spans="4:25" ht="20.100000000000001" customHeight="1">
      <c r="D19" s="2"/>
      <c r="E19" s="3" t="s">
        <v>73</v>
      </c>
      <c r="F19" s="2" t="s">
        <v>74</v>
      </c>
      <c r="G19" s="4">
        <v>0</v>
      </c>
      <c r="H19" s="4">
        <v>0</v>
      </c>
      <c r="I19" s="4">
        <v>0</v>
      </c>
      <c r="J19" s="4">
        <v>0</v>
      </c>
      <c r="K19" s="4">
        <v>0</v>
      </c>
      <c r="M19" s="21">
        <v>0</v>
      </c>
      <c r="N19" s="21">
        <v>0</v>
      </c>
      <c r="O19" s="21">
        <v>0</v>
      </c>
      <c r="P19" s="21">
        <v>0</v>
      </c>
      <c r="Q19" s="21">
        <v>0</v>
      </c>
      <c r="R19" s="22">
        <v>0</v>
      </c>
      <c r="S19" s="23">
        <v>0</v>
      </c>
      <c r="T19" s="23">
        <v>0</v>
      </c>
      <c r="U19" s="23">
        <v>0</v>
      </c>
      <c r="V19" s="22">
        <v>0</v>
      </c>
      <c r="W19" s="23">
        <v>0</v>
      </c>
      <c r="X19" s="23">
        <v>0</v>
      </c>
      <c r="Y19" s="23">
        <v>0</v>
      </c>
    </row>
    <row r="20" spans="4:25" ht="20.100000000000001" customHeight="1">
      <c r="D20" s="2"/>
      <c r="E20" s="3" t="s">
        <v>75</v>
      </c>
      <c r="F20" s="2" t="s">
        <v>64</v>
      </c>
      <c r="G20" s="4">
        <v>0</v>
      </c>
      <c r="H20" s="4">
        <v>0</v>
      </c>
      <c r="I20" s="4">
        <v>0</v>
      </c>
      <c r="J20" s="4">
        <v>0</v>
      </c>
      <c r="K20" s="4">
        <v>0</v>
      </c>
      <c r="M20" s="21">
        <v>0</v>
      </c>
      <c r="N20" s="21">
        <v>0</v>
      </c>
      <c r="O20" s="21">
        <v>0</v>
      </c>
      <c r="P20" s="21">
        <v>0</v>
      </c>
      <c r="Q20" s="21">
        <v>0</v>
      </c>
      <c r="R20" s="22">
        <v>0</v>
      </c>
      <c r="S20" s="23">
        <v>0</v>
      </c>
      <c r="T20" s="23">
        <v>0</v>
      </c>
      <c r="U20" s="23">
        <v>0</v>
      </c>
      <c r="V20" s="22">
        <v>0</v>
      </c>
      <c r="W20" s="23">
        <v>0</v>
      </c>
      <c r="X20" s="23">
        <v>0</v>
      </c>
      <c r="Y20" s="23">
        <v>0</v>
      </c>
    </row>
    <row r="21" spans="4:25" ht="20.100000000000001" customHeight="1">
      <c r="D21" s="2"/>
      <c r="E21" s="3" t="s">
        <v>76</v>
      </c>
      <c r="F21" s="2" t="s">
        <v>99</v>
      </c>
      <c r="G21" s="4">
        <v>0</v>
      </c>
      <c r="H21" s="4">
        <v>0</v>
      </c>
      <c r="I21" s="4">
        <v>0</v>
      </c>
      <c r="J21" s="4">
        <v>0</v>
      </c>
      <c r="K21" s="4">
        <v>0</v>
      </c>
      <c r="M21" s="21">
        <v>0</v>
      </c>
      <c r="N21" s="21">
        <v>0</v>
      </c>
      <c r="O21" s="21">
        <v>0</v>
      </c>
      <c r="P21" s="21">
        <v>0</v>
      </c>
      <c r="Q21" s="21">
        <v>0</v>
      </c>
      <c r="R21" s="22">
        <v>0</v>
      </c>
      <c r="S21" s="23">
        <v>0</v>
      </c>
      <c r="T21" s="23">
        <v>0</v>
      </c>
      <c r="U21" s="23">
        <v>0</v>
      </c>
      <c r="V21" s="22">
        <v>0</v>
      </c>
      <c r="W21" s="23">
        <v>0</v>
      </c>
      <c r="X21" s="23">
        <v>0</v>
      </c>
      <c r="Y21" s="23">
        <v>0</v>
      </c>
    </row>
    <row r="22" spans="4:25" ht="20.100000000000001" customHeight="1">
      <c r="D22" s="2"/>
      <c r="E22" s="3" t="s">
        <v>77</v>
      </c>
      <c r="F22" s="2" t="s">
        <v>78</v>
      </c>
      <c r="G22" s="4">
        <v>0</v>
      </c>
      <c r="H22" s="4">
        <v>0</v>
      </c>
      <c r="I22" s="4">
        <v>0</v>
      </c>
      <c r="J22" s="4">
        <v>0</v>
      </c>
      <c r="K22" s="4">
        <v>0</v>
      </c>
      <c r="M22" s="21">
        <v>0</v>
      </c>
      <c r="N22" s="21">
        <v>0</v>
      </c>
      <c r="O22" s="21">
        <v>0</v>
      </c>
      <c r="P22" s="21">
        <v>0</v>
      </c>
      <c r="Q22" s="21">
        <v>0</v>
      </c>
      <c r="R22" s="22">
        <v>0</v>
      </c>
      <c r="S22" s="23">
        <v>0</v>
      </c>
      <c r="T22" s="23">
        <v>0</v>
      </c>
      <c r="U22" s="23">
        <v>0</v>
      </c>
      <c r="V22" s="22">
        <v>0</v>
      </c>
      <c r="W22" s="23">
        <v>0</v>
      </c>
      <c r="X22" s="23">
        <v>0</v>
      </c>
      <c r="Y22" s="23">
        <v>0</v>
      </c>
    </row>
    <row r="23" spans="4:25" ht="20.100000000000001" customHeight="1">
      <c r="D23" s="2" t="s">
        <v>41</v>
      </c>
      <c r="E23" s="3" t="s">
        <v>38</v>
      </c>
      <c r="F23" s="2" t="s">
        <v>100</v>
      </c>
      <c r="G23" s="4">
        <v>504</v>
      </c>
      <c r="H23" s="4">
        <v>504</v>
      </c>
      <c r="I23" s="4">
        <v>504</v>
      </c>
      <c r="J23" s="4">
        <v>504</v>
      </c>
      <c r="K23" s="4">
        <v>235</v>
      </c>
      <c r="M23" s="21">
        <v>5.6394763343403827E-2</v>
      </c>
      <c r="N23" s="21">
        <v>5.6394763343403827E-2</v>
      </c>
      <c r="O23" s="21">
        <v>5.6394763343403827E-2</v>
      </c>
      <c r="P23" s="21">
        <v>5.6394763343403827E-2</v>
      </c>
      <c r="Q23" s="21">
        <v>2.587535785069368E-2</v>
      </c>
      <c r="R23" s="22">
        <v>0</v>
      </c>
      <c r="S23" s="23">
        <v>0</v>
      </c>
      <c r="T23" s="23">
        <v>0</v>
      </c>
      <c r="U23" s="23">
        <v>-3.0519405492710145</v>
      </c>
      <c r="V23" s="22">
        <v>0</v>
      </c>
      <c r="W23" s="23">
        <v>0</v>
      </c>
      <c r="X23" s="23">
        <v>0</v>
      </c>
      <c r="Y23" s="23">
        <v>-3.0519405492710145</v>
      </c>
    </row>
    <row r="24" spans="4:25" ht="20.100000000000001" customHeight="1">
      <c r="D24" s="2"/>
      <c r="E24" s="3" t="s">
        <v>79</v>
      </c>
      <c r="F24" s="2" t="s">
        <v>80</v>
      </c>
      <c r="G24" s="4">
        <v>23</v>
      </c>
      <c r="H24" s="4">
        <v>23</v>
      </c>
      <c r="I24" s="4">
        <v>23</v>
      </c>
      <c r="J24" s="4">
        <v>23</v>
      </c>
      <c r="K24" s="4">
        <v>24</v>
      </c>
      <c r="M24" s="21">
        <v>2.573570549401365E-3</v>
      </c>
      <c r="N24" s="21">
        <v>2.573570549401365E-3</v>
      </c>
      <c r="O24" s="21">
        <v>2.573570549401365E-3</v>
      </c>
      <c r="P24" s="21">
        <v>2.573570549401365E-3</v>
      </c>
      <c r="Q24" s="21">
        <v>2.6425897379431843E-3</v>
      </c>
      <c r="R24" s="22">
        <v>0</v>
      </c>
      <c r="S24" s="23">
        <v>0</v>
      </c>
      <c r="T24" s="23">
        <v>0</v>
      </c>
      <c r="U24" s="23">
        <v>6.9019188541819335E-3</v>
      </c>
      <c r="V24" s="22">
        <v>0</v>
      </c>
      <c r="W24" s="23">
        <v>0</v>
      </c>
      <c r="X24" s="23">
        <v>0</v>
      </c>
      <c r="Y24" s="23">
        <v>6.9019188541819335E-3</v>
      </c>
    </row>
    <row r="25" spans="4:25" ht="20.100000000000001" customHeight="1">
      <c r="D25" s="2"/>
      <c r="E25" s="3" t="s">
        <v>81</v>
      </c>
      <c r="F25" s="2" t="s">
        <v>82</v>
      </c>
      <c r="G25" s="4">
        <v>473</v>
      </c>
      <c r="H25" s="4">
        <v>473</v>
      </c>
      <c r="I25" s="4">
        <v>473</v>
      </c>
      <c r="J25" s="4">
        <v>473</v>
      </c>
      <c r="K25" s="4">
        <v>203</v>
      </c>
      <c r="M25" s="21">
        <v>5.2926037820297638E-2</v>
      </c>
      <c r="N25" s="21">
        <v>5.2926037820297638E-2</v>
      </c>
      <c r="O25" s="21">
        <v>5.2926037820297638E-2</v>
      </c>
      <c r="P25" s="21">
        <v>5.2926037820297638E-2</v>
      </c>
      <c r="Q25" s="21">
        <v>2.2351904866769433E-2</v>
      </c>
      <c r="R25" s="22">
        <v>0</v>
      </c>
      <c r="S25" s="23">
        <v>0</v>
      </c>
      <c r="T25" s="23">
        <v>0</v>
      </c>
      <c r="U25" s="23">
        <v>-3.0574132953528204</v>
      </c>
      <c r="V25" s="22">
        <v>0</v>
      </c>
      <c r="W25" s="23">
        <v>0</v>
      </c>
      <c r="X25" s="23">
        <v>0</v>
      </c>
      <c r="Y25" s="23">
        <v>-3.0574132953528204</v>
      </c>
    </row>
    <row r="26" spans="4:25" ht="20.100000000000001" customHeight="1">
      <c r="D26" s="2"/>
      <c r="E26" s="3" t="s">
        <v>83</v>
      </c>
      <c r="F26" s="2" t="s">
        <v>101</v>
      </c>
      <c r="G26" s="4">
        <v>0</v>
      </c>
      <c r="H26" s="4">
        <v>0</v>
      </c>
      <c r="I26" s="4">
        <v>0</v>
      </c>
      <c r="J26" s="4">
        <v>0</v>
      </c>
      <c r="K26" s="4">
        <v>0</v>
      </c>
      <c r="M26" s="21">
        <v>0</v>
      </c>
      <c r="N26" s="21">
        <v>0</v>
      </c>
      <c r="O26" s="21">
        <v>0</v>
      </c>
      <c r="P26" s="21">
        <v>0</v>
      </c>
      <c r="Q26" s="21">
        <v>0</v>
      </c>
      <c r="R26" s="22">
        <v>0</v>
      </c>
      <c r="S26" s="23">
        <v>0</v>
      </c>
      <c r="T26" s="23">
        <v>0</v>
      </c>
      <c r="U26" s="23">
        <v>0</v>
      </c>
      <c r="V26" s="22">
        <v>0</v>
      </c>
      <c r="W26" s="23">
        <v>0</v>
      </c>
      <c r="X26" s="23">
        <v>0</v>
      </c>
      <c r="Y26" s="23">
        <v>0</v>
      </c>
    </row>
    <row r="27" spans="4:25" ht="20.100000000000001" customHeight="1">
      <c r="D27" s="2"/>
      <c r="E27" s="3" t="s">
        <v>84</v>
      </c>
      <c r="F27" s="2" t="s">
        <v>85</v>
      </c>
      <c r="G27" s="4">
        <v>0</v>
      </c>
      <c r="H27" s="4">
        <v>0</v>
      </c>
      <c r="I27" s="4">
        <v>0</v>
      </c>
      <c r="J27" s="4">
        <v>0</v>
      </c>
      <c r="K27" s="4">
        <v>0</v>
      </c>
      <c r="M27" s="21">
        <v>0</v>
      </c>
      <c r="N27" s="21">
        <v>0</v>
      </c>
      <c r="O27" s="21">
        <v>0</v>
      </c>
      <c r="P27" s="21">
        <v>0</v>
      </c>
      <c r="Q27" s="21">
        <v>0</v>
      </c>
      <c r="R27" s="22">
        <v>0</v>
      </c>
      <c r="S27" s="23">
        <v>0</v>
      </c>
      <c r="T27" s="23">
        <v>0</v>
      </c>
      <c r="U27" s="23">
        <v>0</v>
      </c>
      <c r="V27" s="22">
        <v>0</v>
      </c>
      <c r="W27" s="23">
        <v>0</v>
      </c>
      <c r="X27" s="23">
        <v>0</v>
      </c>
      <c r="Y27" s="23">
        <v>0</v>
      </c>
    </row>
    <row r="28" spans="4:25" ht="20.100000000000001" customHeight="1">
      <c r="D28" s="2"/>
      <c r="E28" s="3" t="s">
        <v>86</v>
      </c>
      <c r="F28" s="2" t="s">
        <v>102</v>
      </c>
      <c r="G28" s="4">
        <v>0</v>
      </c>
      <c r="H28" s="4">
        <v>0</v>
      </c>
      <c r="I28" s="4">
        <v>0</v>
      </c>
      <c r="J28" s="4">
        <v>0</v>
      </c>
      <c r="K28" s="4">
        <v>0</v>
      </c>
      <c r="M28" s="21">
        <v>0</v>
      </c>
      <c r="N28" s="21">
        <v>0</v>
      </c>
      <c r="O28" s="21">
        <v>0</v>
      </c>
      <c r="P28" s="21">
        <v>0</v>
      </c>
      <c r="Q28" s="21">
        <v>0</v>
      </c>
      <c r="R28" s="22">
        <v>0</v>
      </c>
      <c r="S28" s="23">
        <v>0</v>
      </c>
      <c r="T28" s="23">
        <v>0</v>
      </c>
      <c r="U28" s="23">
        <v>0</v>
      </c>
      <c r="V28" s="22">
        <v>0</v>
      </c>
      <c r="W28" s="23">
        <v>0</v>
      </c>
      <c r="X28" s="23">
        <v>0</v>
      </c>
      <c r="Y28" s="23">
        <v>0</v>
      </c>
    </row>
    <row r="29" spans="4:25" ht="20.100000000000001" customHeight="1">
      <c r="D29" s="2"/>
      <c r="E29" s="3" t="s">
        <v>87</v>
      </c>
      <c r="F29" s="2" t="s">
        <v>103</v>
      </c>
      <c r="G29" s="4">
        <v>0</v>
      </c>
      <c r="H29" s="4">
        <v>0</v>
      </c>
      <c r="I29" s="4">
        <v>0</v>
      </c>
      <c r="J29" s="4">
        <v>0</v>
      </c>
      <c r="K29" s="4">
        <v>0</v>
      </c>
      <c r="M29" s="21">
        <v>0</v>
      </c>
      <c r="N29" s="21">
        <v>0</v>
      </c>
      <c r="O29" s="21">
        <v>0</v>
      </c>
      <c r="P29" s="21">
        <v>0</v>
      </c>
      <c r="Q29" s="21">
        <v>0</v>
      </c>
      <c r="R29" s="22">
        <v>0</v>
      </c>
      <c r="S29" s="23">
        <v>0</v>
      </c>
      <c r="T29" s="23">
        <v>0</v>
      </c>
      <c r="U29" s="23">
        <v>0</v>
      </c>
      <c r="V29" s="22">
        <v>0</v>
      </c>
      <c r="W29" s="23">
        <v>0</v>
      </c>
      <c r="X29" s="23">
        <v>0</v>
      </c>
      <c r="Y29" s="23">
        <v>0</v>
      </c>
    </row>
    <row r="30" spans="4:25" ht="20.100000000000001" customHeight="1">
      <c r="D30" s="2"/>
      <c r="E30" s="3" t="s">
        <v>88</v>
      </c>
      <c r="F30" s="2" t="s">
        <v>89</v>
      </c>
      <c r="G30" s="4">
        <v>0</v>
      </c>
      <c r="H30" s="4">
        <v>0</v>
      </c>
      <c r="I30" s="4">
        <v>0</v>
      </c>
      <c r="J30" s="4">
        <v>0</v>
      </c>
      <c r="K30" s="4">
        <v>0</v>
      </c>
      <c r="M30" s="21">
        <v>0</v>
      </c>
      <c r="N30" s="21">
        <v>0</v>
      </c>
      <c r="O30" s="21">
        <v>0</v>
      </c>
      <c r="P30" s="21">
        <v>0</v>
      </c>
      <c r="Q30" s="21">
        <v>0</v>
      </c>
      <c r="R30" s="22">
        <v>0</v>
      </c>
      <c r="S30" s="23">
        <v>0</v>
      </c>
      <c r="T30" s="23">
        <v>0</v>
      </c>
      <c r="U30" s="23">
        <v>0</v>
      </c>
      <c r="V30" s="22">
        <v>0</v>
      </c>
      <c r="W30" s="23">
        <v>0</v>
      </c>
      <c r="X30" s="23">
        <v>0</v>
      </c>
      <c r="Y30" s="23">
        <v>0</v>
      </c>
    </row>
    <row r="31" spans="4:25" ht="20.100000000000001" customHeight="1">
      <c r="D31" s="2"/>
      <c r="E31" s="3" t="s">
        <v>90</v>
      </c>
      <c r="F31" s="2" t="s">
        <v>104</v>
      </c>
      <c r="G31" s="4">
        <v>0</v>
      </c>
      <c r="H31" s="4">
        <v>0</v>
      </c>
      <c r="I31" s="4">
        <v>0</v>
      </c>
      <c r="J31" s="4">
        <v>0</v>
      </c>
      <c r="K31" s="4">
        <v>0</v>
      </c>
      <c r="M31" s="21">
        <v>0</v>
      </c>
      <c r="N31" s="21">
        <v>0</v>
      </c>
      <c r="O31" s="21">
        <v>0</v>
      </c>
      <c r="P31" s="21">
        <v>0</v>
      </c>
      <c r="Q31" s="21">
        <v>0</v>
      </c>
      <c r="R31" s="22">
        <v>0</v>
      </c>
      <c r="S31" s="23">
        <v>0</v>
      </c>
      <c r="T31" s="23">
        <v>0</v>
      </c>
      <c r="U31" s="23">
        <v>0</v>
      </c>
      <c r="V31" s="22">
        <v>0</v>
      </c>
      <c r="W31" s="23">
        <v>0</v>
      </c>
      <c r="X31" s="23">
        <v>0</v>
      </c>
      <c r="Y31" s="23">
        <v>0</v>
      </c>
    </row>
    <row r="32" spans="4:25" ht="20.100000000000001" customHeight="1">
      <c r="D32" s="2"/>
      <c r="E32" s="3" t="s">
        <v>91</v>
      </c>
      <c r="F32" s="2" t="s">
        <v>92</v>
      </c>
      <c r="G32" s="4">
        <v>8</v>
      </c>
      <c r="H32" s="4">
        <v>8</v>
      </c>
      <c r="I32" s="4">
        <v>8</v>
      </c>
      <c r="J32" s="4">
        <v>8</v>
      </c>
      <c r="K32" s="4">
        <v>8</v>
      </c>
      <c r="M32" s="21">
        <v>8.9515497370482261E-4</v>
      </c>
      <c r="N32" s="21">
        <v>8.9515497370482261E-4</v>
      </c>
      <c r="O32" s="21">
        <v>8.9515497370482261E-4</v>
      </c>
      <c r="P32" s="21">
        <v>8.9515497370482261E-4</v>
      </c>
      <c r="Q32" s="21">
        <v>8.8086324598106143E-4</v>
      </c>
      <c r="R32" s="22">
        <v>0</v>
      </c>
      <c r="S32" s="23">
        <v>0</v>
      </c>
      <c r="T32" s="23">
        <v>0</v>
      </c>
      <c r="U32" s="23">
        <v>-1.4291727723761177E-3</v>
      </c>
      <c r="V32" s="22">
        <v>0</v>
      </c>
      <c r="W32" s="23">
        <v>0</v>
      </c>
      <c r="X32" s="23">
        <v>0</v>
      </c>
      <c r="Y32" s="23">
        <v>-1.4291727723761177E-3</v>
      </c>
    </row>
    <row r="33" spans="4:25" ht="20.100000000000001" customHeight="1">
      <c r="D33" s="2" t="s">
        <v>8</v>
      </c>
      <c r="E33" s="3" t="s">
        <v>39</v>
      </c>
      <c r="F33" s="2" t="s">
        <v>105</v>
      </c>
      <c r="G33" s="4">
        <v>190</v>
      </c>
      <c r="H33" s="4">
        <v>190</v>
      </c>
      <c r="I33" s="4">
        <v>190</v>
      </c>
      <c r="J33" s="4">
        <v>190</v>
      </c>
      <c r="K33" s="4">
        <v>187</v>
      </c>
      <c r="M33" s="21">
        <v>2.1259930625489538E-2</v>
      </c>
      <c r="N33" s="21">
        <v>2.1259930625489538E-2</v>
      </c>
      <c r="O33" s="21">
        <v>2.1259930625489538E-2</v>
      </c>
      <c r="P33" s="21">
        <v>2.1259930625489538E-2</v>
      </c>
      <c r="Q33" s="21">
        <v>2.0590178374807311E-2</v>
      </c>
      <c r="R33" s="22">
        <v>0</v>
      </c>
      <c r="S33" s="23">
        <v>0</v>
      </c>
      <c r="T33" s="23">
        <v>0</v>
      </c>
      <c r="U33" s="23">
        <v>-6.697522506822276E-2</v>
      </c>
      <c r="V33" s="22">
        <v>0</v>
      </c>
      <c r="W33" s="23">
        <v>0</v>
      </c>
      <c r="X33" s="23">
        <v>0</v>
      </c>
      <c r="Y33" s="23">
        <v>-6.697522506822276E-2</v>
      </c>
    </row>
    <row r="34" spans="4:25" ht="20.100000000000001" customHeight="1">
      <c r="D34" s="2"/>
      <c r="E34" s="3" t="s">
        <v>93</v>
      </c>
      <c r="F34" s="2" t="s">
        <v>106</v>
      </c>
      <c r="G34" s="4">
        <v>115</v>
      </c>
      <c r="H34" s="4">
        <v>115</v>
      </c>
      <c r="I34" s="4">
        <v>115</v>
      </c>
      <c r="J34" s="4">
        <v>115</v>
      </c>
      <c r="K34" s="4">
        <v>112</v>
      </c>
      <c r="M34" s="21">
        <v>1.2867852747006825E-2</v>
      </c>
      <c r="N34" s="21">
        <v>1.2867852747006825E-2</v>
      </c>
      <c r="O34" s="21">
        <v>1.2867852747006825E-2</v>
      </c>
      <c r="P34" s="21">
        <v>1.2867852747006825E-2</v>
      </c>
      <c r="Q34" s="21">
        <v>1.2332085443734861E-2</v>
      </c>
      <c r="R34" s="22">
        <v>0</v>
      </c>
      <c r="S34" s="23">
        <v>0</v>
      </c>
      <c r="T34" s="23">
        <v>0</v>
      </c>
      <c r="U34" s="23">
        <v>-5.3576730327196433E-2</v>
      </c>
      <c r="V34" s="22">
        <v>0</v>
      </c>
      <c r="W34" s="23">
        <v>0</v>
      </c>
      <c r="X34" s="23">
        <v>0</v>
      </c>
      <c r="Y34" s="23">
        <v>-5.3576730327196433E-2</v>
      </c>
    </row>
    <row r="35" spans="4:25" ht="20.100000000000001" customHeight="1">
      <c r="D35" s="2"/>
      <c r="E35" s="3" t="s">
        <v>94</v>
      </c>
      <c r="F35" s="2" t="s">
        <v>107</v>
      </c>
      <c r="G35" s="4">
        <v>0</v>
      </c>
      <c r="H35" s="4">
        <v>0</v>
      </c>
      <c r="I35" s="4">
        <v>0</v>
      </c>
      <c r="J35" s="4">
        <v>0</v>
      </c>
      <c r="K35" s="4">
        <v>0</v>
      </c>
      <c r="M35" s="21">
        <v>0</v>
      </c>
      <c r="N35" s="21">
        <v>0</v>
      </c>
      <c r="O35" s="21">
        <v>0</v>
      </c>
      <c r="P35" s="21">
        <v>0</v>
      </c>
      <c r="Q35" s="21">
        <v>0</v>
      </c>
      <c r="R35" s="22">
        <v>0</v>
      </c>
      <c r="S35" s="23">
        <v>0</v>
      </c>
      <c r="T35" s="23">
        <v>0</v>
      </c>
      <c r="U35" s="23">
        <v>0</v>
      </c>
      <c r="V35" s="22">
        <v>0</v>
      </c>
      <c r="W35" s="23">
        <v>0</v>
      </c>
      <c r="X35" s="23">
        <v>0</v>
      </c>
      <c r="Y35" s="23">
        <v>0</v>
      </c>
    </row>
    <row r="36" spans="4:25" ht="20.100000000000001" customHeight="1">
      <c r="D36" s="2"/>
      <c r="E36" s="3" t="s">
        <v>95</v>
      </c>
      <c r="F36" s="2" t="s">
        <v>108</v>
      </c>
      <c r="G36" s="4">
        <v>75</v>
      </c>
      <c r="H36" s="4">
        <v>75</v>
      </c>
      <c r="I36" s="4">
        <v>75</v>
      </c>
      <c r="J36" s="4">
        <v>75</v>
      </c>
      <c r="K36" s="4">
        <v>75</v>
      </c>
      <c r="M36" s="21">
        <v>8.3920778784827132E-3</v>
      </c>
      <c r="N36" s="21">
        <v>8.3920778784827132E-3</v>
      </c>
      <c r="O36" s="21">
        <v>8.3920778784827132E-3</v>
      </c>
      <c r="P36" s="21">
        <v>8.3920778784827132E-3</v>
      </c>
      <c r="Q36" s="21">
        <v>8.2580929310724516E-3</v>
      </c>
      <c r="R36" s="22">
        <v>0</v>
      </c>
      <c r="S36" s="23">
        <v>0</v>
      </c>
      <c r="T36" s="23">
        <v>0</v>
      </c>
      <c r="U36" s="23">
        <v>-1.3398494741026154E-2</v>
      </c>
      <c r="V36" s="22">
        <v>0</v>
      </c>
      <c r="W36" s="23">
        <v>0</v>
      </c>
      <c r="X36" s="23">
        <v>0</v>
      </c>
      <c r="Y36" s="23">
        <v>-1.3398494741026154E-2</v>
      </c>
    </row>
    <row r="37" spans="4:25" ht="20.100000000000001" customHeight="1">
      <c r="D37" s="2" t="s">
        <v>216</v>
      </c>
      <c r="E37" s="3" t="s">
        <v>10</v>
      </c>
      <c r="F37" s="2" t="s">
        <v>11</v>
      </c>
      <c r="G37" s="4">
        <v>5276</v>
      </c>
      <c r="H37" s="4">
        <v>5276</v>
      </c>
      <c r="I37" s="4">
        <v>5276</v>
      </c>
      <c r="J37" s="4">
        <v>5276</v>
      </c>
      <c r="K37" s="4">
        <v>5974</v>
      </c>
      <c r="M37" s="21">
        <v>0.59035470515833055</v>
      </c>
      <c r="N37" s="21">
        <v>0.59035470515833055</v>
      </c>
      <c r="O37" s="21">
        <v>0.59035470515833055</v>
      </c>
      <c r="P37" s="21">
        <v>0.59035470515833055</v>
      </c>
      <c r="Q37" s="21">
        <v>0.65778462893635758</v>
      </c>
      <c r="R37" s="22">
        <v>0</v>
      </c>
      <c r="S37" s="23">
        <v>0</v>
      </c>
      <c r="T37" s="23">
        <v>0</v>
      </c>
      <c r="U37" s="23">
        <v>6.7429923778027039</v>
      </c>
      <c r="V37" s="22">
        <v>0</v>
      </c>
      <c r="W37" s="23">
        <v>0</v>
      </c>
      <c r="X37" s="23">
        <v>0</v>
      </c>
      <c r="Y37" s="23">
        <v>6.7429923778027039</v>
      </c>
    </row>
    <row r="38" spans="4:25" ht="20.100000000000001" customHeight="1">
      <c r="D38" s="2" t="s">
        <v>12</v>
      </c>
      <c r="E38" s="3" t="s">
        <v>7</v>
      </c>
      <c r="F38" s="2" t="s">
        <v>109</v>
      </c>
      <c r="G38" s="4">
        <v>3610</v>
      </c>
      <c r="H38" s="4">
        <v>3610</v>
      </c>
      <c r="I38" s="4">
        <v>3610</v>
      </c>
      <c r="J38" s="4">
        <v>3610</v>
      </c>
      <c r="K38" s="4">
        <v>4068</v>
      </c>
      <c r="M38" s="21">
        <v>0.40393868188430121</v>
      </c>
      <c r="N38" s="21">
        <v>0.40393868188430121</v>
      </c>
      <c r="O38" s="21">
        <v>0.40393868188430121</v>
      </c>
      <c r="P38" s="21">
        <v>0.40393868188430121</v>
      </c>
      <c r="Q38" s="21">
        <v>0.44791896058136976</v>
      </c>
      <c r="R38" s="22">
        <v>0</v>
      </c>
      <c r="S38" s="23">
        <v>0</v>
      </c>
      <c r="T38" s="23">
        <v>0</v>
      </c>
      <c r="U38" s="23">
        <v>4.3980278697068549</v>
      </c>
      <c r="V38" s="22">
        <v>0</v>
      </c>
      <c r="W38" s="23">
        <v>0</v>
      </c>
      <c r="X38" s="23">
        <v>0</v>
      </c>
      <c r="Y38" s="23">
        <v>4.3980278697068549</v>
      </c>
    </row>
    <row r="39" spans="4:25" ht="20.100000000000001" customHeight="1">
      <c r="D39" s="2"/>
      <c r="E39" s="3" t="s">
        <v>51</v>
      </c>
      <c r="F39" s="2" t="s">
        <v>110</v>
      </c>
      <c r="G39" s="4">
        <v>0</v>
      </c>
      <c r="H39" s="4">
        <v>0</v>
      </c>
      <c r="I39" s="4">
        <v>0</v>
      </c>
      <c r="J39" s="4">
        <v>0</v>
      </c>
      <c r="K39" s="4">
        <v>0</v>
      </c>
      <c r="M39" s="21">
        <v>0</v>
      </c>
      <c r="N39" s="21">
        <v>0</v>
      </c>
      <c r="O39" s="21">
        <v>0</v>
      </c>
      <c r="P39" s="21">
        <v>0</v>
      </c>
      <c r="Q39" s="21">
        <v>0</v>
      </c>
      <c r="R39" s="22">
        <v>0</v>
      </c>
      <c r="S39" s="23">
        <v>0</v>
      </c>
      <c r="T39" s="23">
        <v>0</v>
      </c>
      <c r="U39" s="23">
        <v>0</v>
      </c>
      <c r="V39" s="22">
        <v>0</v>
      </c>
      <c r="W39" s="23">
        <v>0</v>
      </c>
      <c r="X39" s="23">
        <v>0</v>
      </c>
      <c r="Y39" s="23">
        <v>0</v>
      </c>
    </row>
    <row r="40" spans="4:25" ht="20.100000000000001" customHeight="1">
      <c r="D40" s="2"/>
      <c r="E40" s="3" t="s">
        <v>53</v>
      </c>
      <c r="F40" s="2" t="s">
        <v>111</v>
      </c>
      <c r="G40" s="4">
        <v>0</v>
      </c>
      <c r="H40" s="4">
        <v>0</v>
      </c>
      <c r="I40" s="4">
        <v>0</v>
      </c>
      <c r="J40" s="4">
        <v>0</v>
      </c>
      <c r="K40" s="4">
        <v>0</v>
      </c>
      <c r="M40" s="21">
        <v>0</v>
      </c>
      <c r="N40" s="21">
        <v>0</v>
      </c>
      <c r="O40" s="21">
        <v>0</v>
      </c>
      <c r="P40" s="21">
        <v>0</v>
      </c>
      <c r="Q40" s="21">
        <v>0</v>
      </c>
      <c r="R40" s="22">
        <v>0</v>
      </c>
      <c r="S40" s="23">
        <v>0</v>
      </c>
      <c r="T40" s="23">
        <v>0</v>
      </c>
      <c r="U40" s="23">
        <v>0</v>
      </c>
      <c r="V40" s="22">
        <v>0</v>
      </c>
      <c r="W40" s="23">
        <v>0</v>
      </c>
      <c r="X40" s="23">
        <v>0</v>
      </c>
      <c r="Y40" s="23">
        <v>0</v>
      </c>
    </row>
    <row r="41" spans="4:25" ht="20.100000000000001" customHeight="1">
      <c r="D41" s="2"/>
      <c r="E41" s="3" t="s">
        <v>55</v>
      </c>
      <c r="F41" s="2" t="s">
        <v>112</v>
      </c>
      <c r="G41" s="4">
        <v>3488</v>
      </c>
      <c r="H41" s="4">
        <v>3488</v>
      </c>
      <c r="I41" s="4">
        <v>3488</v>
      </c>
      <c r="J41" s="4">
        <v>3488</v>
      </c>
      <c r="K41" s="4">
        <v>3986</v>
      </c>
      <c r="M41" s="21">
        <v>0.39028756853530266</v>
      </c>
      <c r="N41" s="21">
        <v>0.39028756853530266</v>
      </c>
      <c r="O41" s="21">
        <v>0.39028756853530266</v>
      </c>
      <c r="P41" s="21">
        <v>0.39028756853530266</v>
      </c>
      <c r="Q41" s="21">
        <v>0.43889011231006386</v>
      </c>
      <c r="R41" s="22">
        <v>0</v>
      </c>
      <c r="S41" s="23">
        <v>0</v>
      </c>
      <c r="T41" s="23">
        <v>0</v>
      </c>
      <c r="U41" s="23">
        <v>4.86025437747612</v>
      </c>
      <c r="V41" s="22">
        <v>0</v>
      </c>
      <c r="W41" s="23">
        <v>0</v>
      </c>
      <c r="X41" s="23">
        <v>0</v>
      </c>
      <c r="Y41" s="23">
        <v>4.86025437747612</v>
      </c>
    </row>
    <row r="42" spans="4:25" ht="20.100000000000001" customHeight="1">
      <c r="D42" s="2" t="s">
        <v>512</v>
      </c>
      <c r="E42" s="3" t="s">
        <v>57</v>
      </c>
      <c r="F42" s="2" t="s">
        <v>113</v>
      </c>
      <c r="G42" s="4">
        <v>0</v>
      </c>
      <c r="H42" s="4">
        <v>0</v>
      </c>
      <c r="I42" s="4">
        <v>0</v>
      </c>
      <c r="J42" s="4">
        <v>0</v>
      </c>
      <c r="K42" s="4">
        <v>0</v>
      </c>
      <c r="M42" s="21">
        <v>0</v>
      </c>
      <c r="N42" s="21">
        <v>0</v>
      </c>
      <c r="O42" s="21">
        <v>0</v>
      </c>
      <c r="P42" s="21">
        <v>0</v>
      </c>
      <c r="Q42" s="21">
        <v>0</v>
      </c>
      <c r="R42" s="22">
        <v>0</v>
      </c>
      <c r="S42" s="23">
        <v>0</v>
      </c>
      <c r="T42" s="23">
        <v>0</v>
      </c>
      <c r="U42" s="23">
        <v>0</v>
      </c>
      <c r="V42" s="22">
        <v>0</v>
      </c>
      <c r="W42" s="23">
        <v>0</v>
      </c>
      <c r="X42" s="23">
        <v>0</v>
      </c>
      <c r="Y42" s="23">
        <v>0</v>
      </c>
    </row>
    <row r="43" spans="4:25" ht="20.100000000000001" customHeight="1">
      <c r="D43" s="2"/>
      <c r="E43" s="3" t="s">
        <v>59</v>
      </c>
      <c r="F43" s="2" t="s">
        <v>107</v>
      </c>
      <c r="G43" s="4">
        <v>0</v>
      </c>
      <c r="H43" s="4">
        <v>0</v>
      </c>
      <c r="I43" s="4">
        <v>0</v>
      </c>
      <c r="J43" s="4">
        <v>0</v>
      </c>
      <c r="K43" s="4">
        <v>0</v>
      </c>
      <c r="M43" s="21">
        <v>0</v>
      </c>
      <c r="N43" s="21">
        <v>0</v>
      </c>
      <c r="O43" s="21">
        <v>0</v>
      </c>
      <c r="P43" s="21">
        <v>0</v>
      </c>
      <c r="Q43" s="21">
        <v>0</v>
      </c>
      <c r="R43" s="22">
        <v>0</v>
      </c>
      <c r="S43" s="23">
        <v>0</v>
      </c>
      <c r="T43" s="23">
        <v>0</v>
      </c>
      <c r="U43" s="23">
        <v>0</v>
      </c>
      <c r="V43" s="22">
        <v>0</v>
      </c>
      <c r="W43" s="23">
        <v>0</v>
      </c>
      <c r="X43" s="23">
        <v>0</v>
      </c>
      <c r="Y43" s="23">
        <v>0</v>
      </c>
    </row>
    <row r="44" spans="4:25" ht="20.100000000000001" customHeight="1">
      <c r="D44" s="2"/>
      <c r="E44" s="3" t="s">
        <v>61</v>
      </c>
      <c r="F44" s="2" t="s">
        <v>114</v>
      </c>
      <c r="G44" s="4">
        <v>0</v>
      </c>
      <c r="H44" s="4">
        <v>0</v>
      </c>
      <c r="I44" s="4">
        <v>0</v>
      </c>
      <c r="J44" s="4">
        <v>0</v>
      </c>
      <c r="K44" s="4">
        <v>0</v>
      </c>
      <c r="M44" s="21">
        <v>0</v>
      </c>
      <c r="N44" s="21">
        <v>0</v>
      </c>
      <c r="O44" s="21">
        <v>0</v>
      </c>
      <c r="P44" s="21">
        <v>0</v>
      </c>
      <c r="Q44" s="21">
        <v>0</v>
      </c>
      <c r="R44" s="22">
        <v>0</v>
      </c>
      <c r="S44" s="23">
        <v>0</v>
      </c>
      <c r="T44" s="23">
        <v>0</v>
      </c>
      <c r="U44" s="23">
        <v>0</v>
      </c>
      <c r="V44" s="22">
        <v>0</v>
      </c>
      <c r="W44" s="23">
        <v>0</v>
      </c>
      <c r="X44" s="23">
        <v>0</v>
      </c>
      <c r="Y44" s="23">
        <v>0</v>
      </c>
    </row>
    <row r="45" spans="4:25" ht="20.100000000000001" customHeight="1">
      <c r="D45" s="2"/>
      <c r="E45" s="3" t="s">
        <v>96</v>
      </c>
      <c r="F45" s="2" t="s">
        <v>62</v>
      </c>
      <c r="G45" s="4">
        <v>122</v>
      </c>
      <c r="H45" s="4">
        <v>122</v>
      </c>
      <c r="I45" s="4">
        <v>122</v>
      </c>
      <c r="J45" s="4">
        <v>122</v>
      </c>
      <c r="K45" s="4">
        <v>82</v>
      </c>
      <c r="M45" s="21">
        <v>1.3651113348998545E-2</v>
      </c>
      <c r="N45" s="21">
        <v>1.3651113348998545E-2</v>
      </c>
      <c r="O45" s="21">
        <v>1.3651113348998545E-2</v>
      </c>
      <c r="P45" s="21">
        <v>1.3651113348998545E-2</v>
      </c>
      <c r="Q45" s="21">
        <v>9.0288482713058796E-3</v>
      </c>
      <c r="R45" s="22">
        <v>0</v>
      </c>
      <c r="S45" s="23">
        <v>0</v>
      </c>
      <c r="T45" s="23">
        <v>0</v>
      </c>
      <c r="U45" s="23">
        <v>-0.46222650776926655</v>
      </c>
      <c r="V45" s="22">
        <v>0</v>
      </c>
      <c r="W45" s="23">
        <v>0</v>
      </c>
      <c r="X45" s="23">
        <v>0</v>
      </c>
      <c r="Y45" s="23">
        <v>-0.46222650776926655</v>
      </c>
    </row>
    <row r="46" spans="4:25" ht="20.100000000000001" customHeight="1">
      <c r="D46" s="2" t="s">
        <v>42</v>
      </c>
      <c r="E46" s="3" t="s">
        <v>9</v>
      </c>
      <c r="F46" s="2" t="s">
        <v>115</v>
      </c>
      <c r="G46" s="4">
        <v>1614</v>
      </c>
      <c r="H46" s="4">
        <v>1614</v>
      </c>
      <c r="I46" s="4">
        <v>1614</v>
      </c>
      <c r="J46" s="4">
        <v>1614</v>
      </c>
      <c r="K46" s="4">
        <v>1394</v>
      </c>
      <c r="M46" s="21">
        <v>0.18059751594494797</v>
      </c>
      <c r="N46" s="21">
        <v>0.18059751594494797</v>
      </c>
      <c r="O46" s="21">
        <v>0.18059751594494797</v>
      </c>
      <c r="P46" s="21">
        <v>0.18059751594494797</v>
      </c>
      <c r="Q46" s="21">
        <v>0.15349042061219995</v>
      </c>
      <c r="R46" s="22">
        <v>0</v>
      </c>
      <c r="S46" s="23">
        <v>0</v>
      </c>
      <c r="T46" s="23">
        <v>0</v>
      </c>
      <c r="U46" s="23">
        <v>-2.7107095332748021</v>
      </c>
      <c r="V46" s="22">
        <v>0</v>
      </c>
      <c r="W46" s="23">
        <v>0</v>
      </c>
      <c r="X46" s="23">
        <v>0</v>
      </c>
      <c r="Y46" s="23">
        <v>-2.7107095332748021</v>
      </c>
    </row>
    <row r="47" spans="4:25" ht="20.100000000000001" customHeight="1">
      <c r="D47" s="2" t="s">
        <v>256</v>
      </c>
      <c r="E47" s="3" t="s">
        <v>63</v>
      </c>
      <c r="F47" s="2" t="s">
        <v>116</v>
      </c>
      <c r="G47" s="4">
        <v>1471</v>
      </c>
      <c r="H47" s="4">
        <v>1471</v>
      </c>
      <c r="I47" s="4">
        <v>1471</v>
      </c>
      <c r="J47" s="4">
        <v>1471</v>
      </c>
      <c r="K47" s="4">
        <v>1274</v>
      </c>
      <c r="M47" s="21">
        <v>0.16459662078997425</v>
      </c>
      <c r="N47" s="21">
        <v>0.16459662078997425</v>
      </c>
      <c r="O47" s="21">
        <v>0.16459662078997425</v>
      </c>
      <c r="P47" s="21">
        <v>0.16459662078997425</v>
      </c>
      <c r="Q47" s="21">
        <v>0.14027747192248402</v>
      </c>
      <c r="R47" s="22">
        <v>0</v>
      </c>
      <c r="S47" s="23">
        <v>0</v>
      </c>
      <c r="T47" s="23">
        <v>0</v>
      </c>
      <c r="U47" s="23">
        <v>-2.431914886749023</v>
      </c>
      <c r="V47" s="22">
        <v>0</v>
      </c>
      <c r="W47" s="23">
        <v>0</v>
      </c>
      <c r="X47" s="23">
        <v>0</v>
      </c>
      <c r="Y47" s="23">
        <v>-2.431914886749023</v>
      </c>
    </row>
    <row r="48" spans="4:25" ht="20.100000000000001" customHeight="1">
      <c r="D48" s="2"/>
      <c r="E48" s="3" t="s">
        <v>65</v>
      </c>
      <c r="F48" s="2" t="s">
        <v>117</v>
      </c>
      <c r="G48" s="4">
        <v>55</v>
      </c>
      <c r="H48" s="4">
        <v>55</v>
      </c>
      <c r="I48" s="4">
        <v>55</v>
      </c>
      <c r="J48" s="4">
        <v>55</v>
      </c>
      <c r="K48" s="4">
        <v>38</v>
      </c>
      <c r="M48" s="21">
        <v>6.1541904442206554E-3</v>
      </c>
      <c r="N48" s="21">
        <v>6.1541904442206554E-3</v>
      </c>
      <c r="O48" s="21">
        <v>6.1541904442206554E-3</v>
      </c>
      <c r="P48" s="21">
        <v>6.1541904442206554E-3</v>
      </c>
      <c r="Q48" s="21">
        <v>4.1841004184100415E-3</v>
      </c>
      <c r="R48" s="22">
        <v>0</v>
      </c>
      <c r="S48" s="23">
        <v>0</v>
      </c>
      <c r="T48" s="23">
        <v>0</v>
      </c>
      <c r="U48" s="23">
        <v>-0.19700900258106138</v>
      </c>
      <c r="V48" s="22">
        <v>0</v>
      </c>
      <c r="W48" s="23">
        <v>0</v>
      </c>
      <c r="X48" s="23">
        <v>0</v>
      </c>
      <c r="Y48" s="23">
        <v>-0.19700900258106138</v>
      </c>
    </row>
    <row r="49" spans="4:25" ht="20.100000000000001" customHeight="1">
      <c r="D49" s="2"/>
      <c r="E49" s="3" t="s">
        <v>67</v>
      </c>
      <c r="F49" s="2" t="s">
        <v>118</v>
      </c>
      <c r="G49" s="4">
        <v>39</v>
      </c>
      <c r="H49" s="4">
        <v>39</v>
      </c>
      <c r="I49" s="4">
        <v>39</v>
      </c>
      <c r="J49" s="4">
        <v>39</v>
      </c>
      <c r="K49" s="4">
        <v>12</v>
      </c>
      <c r="M49" s="21">
        <v>4.3638804968110104E-3</v>
      </c>
      <c r="N49" s="21">
        <v>4.3638804968110104E-3</v>
      </c>
      <c r="O49" s="21">
        <v>4.3638804968110104E-3</v>
      </c>
      <c r="P49" s="21">
        <v>4.3638804968110104E-3</v>
      </c>
      <c r="Q49" s="21">
        <v>1.3212948689715921E-3</v>
      </c>
      <c r="R49" s="22">
        <v>0</v>
      </c>
      <c r="S49" s="23">
        <v>0</v>
      </c>
      <c r="T49" s="23">
        <v>0</v>
      </c>
      <c r="U49" s="23">
        <v>-0.30425856278394181</v>
      </c>
      <c r="V49" s="22">
        <v>0</v>
      </c>
      <c r="W49" s="23">
        <v>0</v>
      </c>
      <c r="X49" s="23">
        <v>0</v>
      </c>
      <c r="Y49" s="23">
        <v>-0.30425856278394181</v>
      </c>
    </row>
    <row r="50" spans="4:25" ht="20.100000000000001" customHeight="1">
      <c r="D50" s="2"/>
      <c r="E50" s="3" t="s">
        <v>69</v>
      </c>
      <c r="F50" s="2" t="s">
        <v>119</v>
      </c>
      <c r="G50" s="4">
        <v>49</v>
      </c>
      <c r="H50" s="4">
        <v>49</v>
      </c>
      <c r="I50" s="4">
        <v>49</v>
      </c>
      <c r="J50" s="4">
        <v>49</v>
      </c>
      <c r="K50" s="4">
        <v>70</v>
      </c>
      <c r="M50" s="21">
        <v>5.4828242139420384E-3</v>
      </c>
      <c r="N50" s="21">
        <v>5.4828242139420384E-3</v>
      </c>
      <c r="O50" s="21">
        <v>5.4828242139420384E-3</v>
      </c>
      <c r="P50" s="21">
        <v>5.4828242139420384E-3</v>
      </c>
      <c r="Q50" s="21">
        <v>7.7075534023342872E-3</v>
      </c>
      <c r="R50" s="22">
        <v>0</v>
      </c>
      <c r="S50" s="23">
        <v>0</v>
      </c>
      <c r="T50" s="23">
        <v>0</v>
      </c>
      <c r="U50" s="23">
        <v>0.22247291883922488</v>
      </c>
      <c r="V50" s="22">
        <v>0</v>
      </c>
      <c r="W50" s="23">
        <v>0</v>
      </c>
      <c r="X50" s="23">
        <v>0</v>
      </c>
      <c r="Y50" s="23">
        <v>0.22247291883922488</v>
      </c>
    </row>
    <row r="51" spans="4:25" ht="20.100000000000001" customHeight="1">
      <c r="D51" s="2" t="s">
        <v>43</v>
      </c>
      <c r="E51" s="3" t="s">
        <v>38</v>
      </c>
      <c r="F51" s="2" t="s">
        <v>120</v>
      </c>
      <c r="G51" s="4">
        <v>0</v>
      </c>
      <c r="H51" s="4">
        <v>0</v>
      </c>
      <c r="I51" s="4">
        <v>0</v>
      </c>
      <c r="J51" s="4">
        <v>0</v>
      </c>
      <c r="K51" s="4">
        <v>0</v>
      </c>
      <c r="M51" s="21">
        <v>0</v>
      </c>
      <c r="N51" s="21">
        <v>0</v>
      </c>
      <c r="O51" s="21">
        <v>0</v>
      </c>
      <c r="P51" s="21">
        <v>0</v>
      </c>
      <c r="Q51" s="21">
        <v>0</v>
      </c>
      <c r="R51" s="22">
        <v>0</v>
      </c>
      <c r="S51" s="23">
        <v>0</v>
      </c>
      <c r="T51" s="23">
        <v>0</v>
      </c>
      <c r="U51" s="23">
        <v>0</v>
      </c>
      <c r="V51" s="22">
        <v>0</v>
      </c>
      <c r="W51" s="23">
        <v>0</v>
      </c>
      <c r="X51" s="23">
        <v>0</v>
      </c>
      <c r="Y51" s="23">
        <v>0</v>
      </c>
    </row>
    <row r="52" spans="4:25" ht="20.100000000000001" customHeight="1">
      <c r="D52" s="2"/>
      <c r="E52" s="3" t="s">
        <v>79</v>
      </c>
      <c r="F52" s="2" t="s">
        <v>80</v>
      </c>
      <c r="G52" s="4">
        <v>0</v>
      </c>
      <c r="H52" s="4">
        <v>0</v>
      </c>
      <c r="I52" s="4">
        <v>0</v>
      </c>
      <c r="J52" s="4">
        <v>0</v>
      </c>
      <c r="K52" s="4">
        <v>0</v>
      </c>
      <c r="M52" s="21">
        <v>0</v>
      </c>
      <c r="N52" s="21">
        <v>0</v>
      </c>
      <c r="O52" s="21">
        <v>0</v>
      </c>
      <c r="P52" s="21">
        <v>0</v>
      </c>
      <c r="Q52" s="21">
        <v>0</v>
      </c>
      <c r="R52" s="22">
        <v>0</v>
      </c>
      <c r="S52" s="23">
        <v>0</v>
      </c>
      <c r="T52" s="23">
        <v>0</v>
      </c>
      <c r="U52" s="23">
        <v>0</v>
      </c>
      <c r="V52" s="22">
        <v>0</v>
      </c>
      <c r="W52" s="23">
        <v>0</v>
      </c>
      <c r="X52" s="23">
        <v>0</v>
      </c>
      <c r="Y52" s="23">
        <v>0</v>
      </c>
    </row>
    <row r="53" spans="4:25" ht="20.100000000000001" customHeight="1">
      <c r="D53" s="2"/>
      <c r="E53" s="3" t="s">
        <v>81</v>
      </c>
      <c r="F53" s="2" t="s">
        <v>121</v>
      </c>
      <c r="G53" s="4">
        <v>0</v>
      </c>
      <c r="H53" s="4">
        <v>0</v>
      </c>
      <c r="I53" s="4">
        <v>0</v>
      </c>
      <c r="J53" s="4">
        <v>0</v>
      </c>
      <c r="K53" s="4">
        <v>0</v>
      </c>
      <c r="M53" s="21">
        <v>0</v>
      </c>
      <c r="N53" s="21">
        <v>0</v>
      </c>
      <c r="O53" s="21">
        <v>0</v>
      </c>
      <c r="P53" s="21">
        <v>0</v>
      </c>
      <c r="Q53" s="21">
        <v>0</v>
      </c>
      <c r="R53" s="22">
        <v>0</v>
      </c>
      <c r="S53" s="23">
        <v>0</v>
      </c>
      <c r="T53" s="23">
        <v>0</v>
      </c>
      <c r="U53" s="23">
        <v>0</v>
      </c>
      <c r="V53" s="22">
        <v>0</v>
      </c>
      <c r="W53" s="23">
        <v>0</v>
      </c>
      <c r="X53" s="23">
        <v>0</v>
      </c>
      <c r="Y53" s="23">
        <v>0</v>
      </c>
    </row>
    <row r="54" spans="4:25" ht="20.100000000000001" customHeight="1">
      <c r="D54" s="2" t="s">
        <v>44</v>
      </c>
      <c r="E54" s="3" t="s">
        <v>39</v>
      </c>
      <c r="F54" s="2" t="s">
        <v>122</v>
      </c>
      <c r="G54" s="4">
        <v>52</v>
      </c>
      <c r="H54" s="4">
        <v>52</v>
      </c>
      <c r="I54" s="4">
        <v>52</v>
      </c>
      <c r="J54" s="4">
        <v>52</v>
      </c>
      <c r="K54" s="4">
        <v>512</v>
      </c>
      <c r="M54" s="21">
        <v>5.8185073290813469E-3</v>
      </c>
      <c r="N54" s="21">
        <v>5.8185073290813469E-3</v>
      </c>
      <c r="O54" s="21">
        <v>5.8185073290813469E-3</v>
      </c>
      <c r="P54" s="21">
        <v>5.8185073290813469E-3</v>
      </c>
      <c r="Q54" s="21">
        <v>5.6375247742787932E-2</v>
      </c>
      <c r="R54" s="22">
        <v>0</v>
      </c>
      <c r="S54" s="23">
        <v>0</v>
      </c>
      <c r="T54" s="23">
        <v>0</v>
      </c>
      <c r="U54" s="23">
        <v>5.0556740413706587</v>
      </c>
      <c r="V54" s="22">
        <v>0</v>
      </c>
      <c r="W54" s="23">
        <v>0</v>
      </c>
      <c r="X54" s="23">
        <v>0</v>
      </c>
      <c r="Y54" s="23">
        <v>5.0556740413706587</v>
      </c>
    </row>
    <row r="55" spans="4:25" ht="20.100000000000001" customHeight="1" thickBot="1">
      <c r="D55" s="2" t="s">
        <v>13</v>
      </c>
      <c r="E55" s="5" t="s">
        <v>14</v>
      </c>
      <c r="F55" s="6" t="s">
        <v>15</v>
      </c>
      <c r="G55" s="4">
        <v>0</v>
      </c>
      <c r="H55" s="4">
        <v>0</v>
      </c>
      <c r="I55" s="4">
        <v>0</v>
      </c>
      <c r="J55" s="4">
        <v>0</v>
      </c>
      <c r="K55" s="4">
        <v>0</v>
      </c>
      <c r="M55" s="21">
        <v>0</v>
      </c>
      <c r="N55" s="21">
        <v>0</v>
      </c>
      <c r="O55" s="21">
        <v>0</v>
      </c>
      <c r="P55" s="21">
        <v>0</v>
      </c>
      <c r="Q55" s="21">
        <v>0</v>
      </c>
      <c r="R55" s="22">
        <v>0</v>
      </c>
      <c r="S55" s="23">
        <v>0</v>
      </c>
      <c r="T55" s="23">
        <v>0</v>
      </c>
      <c r="U55" s="23">
        <v>0</v>
      </c>
      <c r="V55" s="22">
        <v>0</v>
      </c>
      <c r="W55" s="23">
        <v>0</v>
      </c>
      <c r="X55" s="23">
        <v>0</v>
      </c>
      <c r="Y55" s="23">
        <v>0</v>
      </c>
    </row>
    <row r="56" spans="4:25" ht="20.100000000000001" customHeight="1" thickTop="1" thickBot="1">
      <c r="D56" s="2" t="s">
        <v>16</v>
      </c>
      <c r="E56" s="8"/>
      <c r="F56" s="9" t="s">
        <v>17</v>
      </c>
      <c r="G56" s="10">
        <v>8937</v>
      </c>
      <c r="H56" s="10">
        <v>8937</v>
      </c>
      <c r="I56" s="10">
        <v>8937</v>
      </c>
      <c r="J56" s="10">
        <v>8937</v>
      </c>
      <c r="K56" s="10">
        <v>9082</v>
      </c>
      <c r="L56" s="11"/>
      <c r="M56" s="24">
        <v>1</v>
      </c>
      <c r="N56" s="24">
        <v>1</v>
      </c>
      <c r="O56" s="24">
        <v>1</v>
      </c>
      <c r="P56" s="24">
        <v>1</v>
      </c>
      <c r="Q56" s="24">
        <v>1</v>
      </c>
      <c r="R56" s="25">
        <v>0</v>
      </c>
      <c r="S56" s="26">
        <v>0</v>
      </c>
      <c r="T56" s="26">
        <v>0</v>
      </c>
      <c r="U56" s="26">
        <v>0</v>
      </c>
      <c r="V56" s="25">
        <v>0</v>
      </c>
      <c r="W56" s="26">
        <v>0</v>
      </c>
      <c r="X56" s="26">
        <v>0</v>
      </c>
      <c r="Y56" s="26">
        <v>0</v>
      </c>
    </row>
    <row r="57" spans="4:25" ht="20.100000000000001" customHeight="1" thickTop="1">
      <c r="D57" s="2" t="s">
        <v>18</v>
      </c>
      <c r="E57" s="12" t="s">
        <v>19</v>
      </c>
      <c r="F57" s="13" t="s">
        <v>20</v>
      </c>
      <c r="G57" s="14">
        <v>5690</v>
      </c>
      <c r="H57" s="14">
        <v>5690</v>
      </c>
      <c r="I57" s="14">
        <v>5690</v>
      </c>
      <c r="J57" s="14">
        <v>5690</v>
      </c>
      <c r="K57" s="14">
        <v>5940</v>
      </c>
      <c r="L57" s="11"/>
      <c r="M57" s="18">
        <v>0.63667897504755511</v>
      </c>
      <c r="N57" s="18">
        <v>0.63667897504755511</v>
      </c>
      <c r="O57" s="18">
        <v>0.63667897504755511</v>
      </c>
      <c r="P57" s="18">
        <v>0.63667897504755511</v>
      </c>
      <c r="Q57" s="18">
        <v>0.65404096014093815</v>
      </c>
      <c r="R57" s="19">
        <v>0</v>
      </c>
      <c r="S57" s="20">
        <v>0</v>
      </c>
      <c r="T57" s="20">
        <v>0</v>
      </c>
      <c r="U57" s="20">
        <v>1.7361985093383048</v>
      </c>
      <c r="V57" s="19">
        <v>0</v>
      </c>
      <c r="W57" s="20">
        <v>0</v>
      </c>
      <c r="X57" s="20">
        <v>0</v>
      </c>
      <c r="Y57" s="20">
        <v>1.7361985093383048</v>
      </c>
    </row>
    <row r="58" spans="4:25" ht="20.100000000000001" customHeight="1">
      <c r="D58" s="2" t="s">
        <v>46</v>
      </c>
      <c r="E58" s="12" t="s">
        <v>7</v>
      </c>
      <c r="F58" s="13" t="s">
        <v>130</v>
      </c>
      <c r="G58" s="4">
        <v>62</v>
      </c>
      <c r="H58" s="4">
        <v>62</v>
      </c>
      <c r="I58" s="4">
        <v>62</v>
      </c>
      <c r="J58" s="4">
        <v>62</v>
      </c>
      <c r="K58" s="4">
        <v>62</v>
      </c>
      <c r="L58" s="11"/>
      <c r="M58" s="18">
        <v>6.9374510462123758E-3</v>
      </c>
      <c r="N58" s="18">
        <v>6.9374510462123758E-3</v>
      </c>
      <c r="O58" s="18">
        <v>6.9374510462123758E-3</v>
      </c>
      <c r="P58" s="18">
        <v>6.9374510462123758E-3</v>
      </c>
      <c r="Q58" s="18">
        <v>6.8266901563532262E-3</v>
      </c>
      <c r="R58" s="19">
        <v>0</v>
      </c>
      <c r="S58" s="20">
        <v>0</v>
      </c>
      <c r="T58" s="20">
        <v>0</v>
      </c>
      <c r="U58" s="20">
        <v>-1.1076088985914959E-2</v>
      </c>
      <c r="V58" s="19">
        <v>0</v>
      </c>
      <c r="W58" s="20">
        <v>0</v>
      </c>
      <c r="X58" s="20">
        <v>0</v>
      </c>
      <c r="Y58" s="20">
        <v>-1.1076088985914959E-2</v>
      </c>
    </row>
    <row r="59" spans="4:25" ht="20.100000000000001" customHeight="1">
      <c r="D59" s="2"/>
      <c r="E59" s="12" t="s">
        <v>51</v>
      </c>
      <c r="F59" s="13" t="s">
        <v>131</v>
      </c>
      <c r="G59" s="14">
        <v>596</v>
      </c>
      <c r="H59" s="14">
        <v>596</v>
      </c>
      <c r="I59" s="14">
        <v>596</v>
      </c>
      <c r="J59" s="14">
        <v>596</v>
      </c>
      <c r="K59" s="14">
        <v>596</v>
      </c>
      <c r="L59" s="11"/>
      <c r="M59" s="18">
        <v>6.6689045541009281E-2</v>
      </c>
      <c r="N59" s="18">
        <v>6.6689045541009281E-2</v>
      </c>
      <c r="O59" s="18">
        <v>6.6689045541009281E-2</v>
      </c>
      <c r="P59" s="18">
        <v>6.6689045541009281E-2</v>
      </c>
      <c r="Q59" s="18">
        <v>6.5624311825589074E-2</v>
      </c>
      <c r="R59" s="19">
        <v>0</v>
      </c>
      <c r="S59" s="20">
        <v>0</v>
      </c>
      <c r="T59" s="20">
        <v>0</v>
      </c>
      <c r="U59" s="20">
        <v>-0.10647337154202074</v>
      </c>
      <c r="V59" s="19">
        <v>0</v>
      </c>
      <c r="W59" s="20">
        <v>0</v>
      </c>
      <c r="X59" s="20">
        <v>0</v>
      </c>
      <c r="Y59" s="20">
        <v>-0.10647337154202074</v>
      </c>
    </row>
    <row r="60" spans="4:25" ht="20.100000000000001" customHeight="1">
      <c r="D60" s="2"/>
      <c r="E60" s="12" t="s">
        <v>53</v>
      </c>
      <c r="F60" s="13" t="s">
        <v>132</v>
      </c>
      <c r="G60" s="14">
        <v>0</v>
      </c>
      <c r="H60" s="14">
        <v>0</v>
      </c>
      <c r="I60" s="14">
        <v>0</v>
      </c>
      <c r="J60" s="14">
        <v>0</v>
      </c>
      <c r="K60" s="14">
        <v>0</v>
      </c>
      <c r="L60" s="11"/>
      <c r="M60" s="18">
        <v>0</v>
      </c>
      <c r="N60" s="18">
        <v>0</v>
      </c>
      <c r="O60" s="18">
        <v>0</v>
      </c>
      <c r="P60" s="18">
        <v>0</v>
      </c>
      <c r="Q60" s="18">
        <v>0</v>
      </c>
      <c r="R60" s="19">
        <v>0</v>
      </c>
      <c r="S60" s="20">
        <v>0</v>
      </c>
      <c r="T60" s="20">
        <v>0</v>
      </c>
      <c r="U60" s="20">
        <v>0</v>
      </c>
      <c r="V60" s="19">
        <v>0</v>
      </c>
      <c r="W60" s="20">
        <v>0</v>
      </c>
      <c r="X60" s="20">
        <v>0</v>
      </c>
      <c r="Y60" s="20">
        <v>0</v>
      </c>
    </row>
    <row r="61" spans="4:25" ht="20.100000000000001" customHeight="1">
      <c r="D61" s="2"/>
      <c r="E61" s="12" t="s">
        <v>55</v>
      </c>
      <c r="F61" s="13" t="s">
        <v>133</v>
      </c>
      <c r="G61" s="14">
        <v>-534</v>
      </c>
      <c r="H61" s="14">
        <v>-534</v>
      </c>
      <c r="I61" s="14">
        <v>-534</v>
      </c>
      <c r="J61" s="14">
        <v>-534</v>
      </c>
      <c r="K61" s="14">
        <v>-534</v>
      </c>
      <c r="L61" s="11"/>
      <c r="M61" s="18">
        <v>-5.975159449479691E-2</v>
      </c>
      <c r="N61" s="18">
        <v>-5.975159449479691E-2</v>
      </c>
      <c r="O61" s="18">
        <v>-5.975159449479691E-2</v>
      </c>
      <c r="P61" s="18">
        <v>-5.975159449479691E-2</v>
      </c>
      <c r="Q61" s="18">
        <v>-5.8797621669235849E-2</v>
      </c>
      <c r="R61" s="19">
        <v>0</v>
      </c>
      <c r="S61" s="20">
        <v>0</v>
      </c>
      <c r="T61" s="20">
        <v>0</v>
      </c>
      <c r="U61" s="20">
        <v>9.5397282556106133E-2</v>
      </c>
      <c r="V61" s="19">
        <v>0</v>
      </c>
      <c r="W61" s="20">
        <v>0</v>
      </c>
      <c r="X61" s="20">
        <v>0</v>
      </c>
      <c r="Y61" s="20">
        <v>9.5397282556106133E-2</v>
      </c>
    </row>
    <row r="62" spans="4:25" ht="20.100000000000001" customHeight="1">
      <c r="D62" s="2" t="s">
        <v>47</v>
      </c>
      <c r="E62" s="12" t="s">
        <v>9</v>
      </c>
      <c r="F62" s="13" t="s">
        <v>134</v>
      </c>
      <c r="G62" s="14">
        <v>0</v>
      </c>
      <c r="H62" s="14">
        <v>0</v>
      </c>
      <c r="I62" s="14">
        <v>0</v>
      </c>
      <c r="J62" s="14">
        <v>0</v>
      </c>
      <c r="K62" s="14">
        <v>0</v>
      </c>
      <c r="L62" s="11"/>
      <c r="M62" s="18">
        <v>0</v>
      </c>
      <c r="N62" s="18">
        <v>0</v>
      </c>
      <c r="O62" s="18">
        <v>0</v>
      </c>
      <c r="P62" s="18">
        <v>0</v>
      </c>
      <c r="Q62" s="18">
        <v>0</v>
      </c>
      <c r="R62" s="19">
        <v>0</v>
      </c>
      <c r="S62" s="20">
        <v>0</v>
      </c>
      <c r="T62" s="20">
        <v>0</v>
      </c>
      <c r="U62" s="20">
        <v>0</v>
      </c>
      <c r="V62" s="19">
        <v>0</v>
      </c>
      <c r="W62" s="20">
        <v>0</v>
      </c>
      <c r="X62" s="20">
        <v>0</v>
      </c>
      <c r="Y62" s="20">
        <v>0</v>
      </c>
    </row>
    <row r="63" spans="4:25" ht="20.100000000000001" customHeight="1">
      <c r="D63" s="2" t="s">
        <v>48</v>
      </c>
      <c r="E63" s="12" t="s">
        <v>38</v>
      </c>
      <c r="F63" s="13" t="s">
        <v>135</v>
      </c>
      <c r="G63" s="14">
        <v>0</v>
      </c>
      <c r="H63" s="14">
        <v>0</v>
      </c>
      <c r="I63" s="14">
        <v>0</v>
      </c>
      <c r="J63" s="14">
        <v>0</v>
      </c>
      <c r="K63" s="14">
        <v>0</v>
      </c>
      <c r="L63" s="11"/>
      <c r="M63" s="18">
        <v>0</v>
      </c>
      <c r="N63" s="18">
        <v>0</v>
      </c>
      <c r="O63" s="18">
        <v>0</v>
      </c>
      <c r="P63" s="18">
        <v>0</v>
      </c>
      <c r="Q63" s="18">
        <v>0</v>
      </c>
      <c r="R63" s="19">
        <v>0</v>
      </c>
      <c r="S63" s="20">
        <v>0</v>
      </c>
      <c r="T63" s="20">
        <v>0</v>
      </c>
      <c r="U63" s="20">
        <v>0</v>
      </c>
      <c r="V63" s="19">
        <v>0</v>
      </c>
      <c r="W63" s="20">
        <v>0</v>
      </c>
      <c r="X63" s="20">
        <v>0</v>
      </c>
      <c r="Y63" s="20">
        <v>0</v>
      </c>
    </row>
    <row r="64" spans="4:25" ht="20.100000000000001" customHeight="1">
      <c r="D64" s="2" t="s">
        <v>49</v>
      </c>
      <c r="E64" s="12" t="s">
        <v>39</v>
      </c>
      <c r="F64" s="13" t="s">
        <v>136</v>
      </c>
      <c r="G64" s="4">
        <v>5524</v>
      </c>
      <c r="H64" s="4">
        <v>5524</v>
      </c>
      <c r="I64" s="4">
        <v>5524</v>
      </c>
      <c r="J64" s="4">
        <v>5524</v>
      </c>
      <c r="K64" s="4">
        <v>5011</v>
      </c>
      <c r="L64" s="11"/>
      <c r="M64" s="18">
        <v>0.61810450934318006</v>
      </c>
      <c r="N64" s="18">
        <v>0.61810450934318006</v>
      </c>
      <c r="O64" s="18">
        <v>0.61810450934318006</v>
      </c>
      <c r="P64" s="18">
        <v>0.61810450934318006</v>
      </c>
      <c r="Q64" s="18">
        <v>0.55175071570138734</v>
      </c>
      <c r="R64" s="19">
        <v>0</v>
      </c>
      <c r="S64" s="20">
        <v>0</v>
      </c>
      <c r="T64" s="20">
        <v>0</v>
      </c>
      <c r="U64" s="20">
        <v>-6.635379364179272</v>
      </c>
      <c r="V64" s="19">
        <v>0</v>
      </c>
      <c r="W64" s="20">
        <v>0</v>
      </c>
      <c r="X64" s="20">
        <v>0</v>
      </c>
      <c r="Y64" s="20">
        <v>-6.635379364179272</v>
      </c>
    </row>
    <row r="65" spans="4:25" ht="20.100000000000001" customHeight="1">
      <c r="D65" s="2"/>
      <c r="E65" s="12" t="s">
        <v>93</v>
      </c>
      <c r="F65" s="13" t="s">
        <v>137</v>
      </c>
      <c r="G65" s="14">
        <v>60</v>
      </c>
      <c r="H65" s="14">
        <v>60</v>
      </c>
      <c r="I65" s="14">
        <v>60</v>
      </c>
      <c r="J65" s="14">
        <v>60</v>
      </c>
      <c r="K65" s="14">
        <v>60</v>
      </c>
      <c r="L65" s="11"/>
      <c r="M65" s="18">
        <v>6.7136623027861698E-3</v>
      </c>
      <c r="N65" s="18">
        <v>6.7136623027861698E-3</v>
      </c>
      <c r="O65" s="18">
        <v>6.7136623027861698E-3</v>
      </c>
      <c r="P65" s="18">
        <v>6.7136623027861698E-3</v>
      </c>
      <c r="Q65" s="18">
        <v>6.606474344857961E-3</v>
      </c>
      <c r="R65" s="19">
        <v>0</v>
      </c>
      <c r="S65" s="20">
        <v>0</v>
      </c>
      <c r="T65" s="20">
        <v>0</v>
      </c>
      <c r="U65" s="20">
        <v>-1.0718795792820889E-2</v>
      </c>
      <c r="V65" s="19">
        <v>0</v>
      </c>
      <c r="W65" s="20">
        <v>0</v>
      </c>
      <c r="X65" s="20">
        <v>0</v>
      </c>
      <c r="Y65" s="20">
        <v>-1.0718795792820889E-2</v>
      </c>
    </row>
    <row r="66" spans="4:25" ht="20.100000000000001" customHeight="1">
      <c r="D66" s="2"/>
      <c r="E66" s="12" t="s">
        <v>94</v>
      </c>
      <c r="F66" s="13" t="s">
        <v>138</v>
      </c>
      <c r="G66" s="14">
        <v>492</v>
      </c>
      <c r="H66" s="14">
        <v>492</v>
      </c>
      <c r="I66" s="14">
        <v>492</v>
      </c>
      <c r="J66" s="14">
        <v>492</v>
      </c>
      <c r="K66" s="14">
        <v>535</v>
      </c>
      <c r="L66" s="11"/>
      <c r="M66" s="18">
        <v>5.5052030882846596E-2</v>
      </c>
      <c r="N66" s="18">
        <v>5.5052030882846596E-2</v>
      </c>
      <c r="O66" s="18">
        <v>5.5052030882846596E-2</v>
      </c>
      <c r="P66" s="18">
        <v>5.5052030882846596E-2</v>
      </c>
      <c r="Q66" s="18">
        <v>5.8907729574983483E-2</v>
      </c>
      <c r="R66" s="19">
        <v>0</v>
      </c>
      <c r="S66" s="20">
        <v>0</v>
      </c>
      <c r="T66" s="20">
        <v>0</v>
      </c>
      <c r="U66" s="20">
        <v>0.38556986921368874</v>
      </c>
      <c r="V66" s="19">
        <v>0</v>
      </c>
      <c r="W66" s="20">
        <v>0</v>
      </c>
      <c r="X66" s="20">
        <v>0</v>
      </c>
      <c r="Y66" s="20">
        <v>0.38556986921368874</v>
      </c>
    </row>
    <row r="67" spans="4:25" ht="20.100000000000001" customHeight="1">
      <c r="D67" s="2"/>
      <c r="E67" s="12" t="s">
        <v>95</v>
      </c>
      <c r="F67" s="13" t="s">
        <v>139</v>
      </c>
      <c r="G67" s="14">
        <v>4972</v>
      </c>
      <c r="H67" s="14">
        <v>4972</v>
      </c>
      <c r="I67" s="14">
        <v>4972</v>
      </c>
      <c r="J67" s="14">
        <v>4972</v>
      </c>
      <c r="K67" s="14">
        <v>4416</v>
      </c>
      <c r="L67" s="11"/>
      <c r="M67" s="18">
        <v>0.55633881615754732</v>
      </c>
      <c r="N67" s="18">
        <v>0.55633881615754732</v>
      </c>
      <c r="O67" s="18">
        <v>0.55633881615754732</v>
      </c>
      <c r="P67" s="18">
        <v>0.55633881615754732</v>
      </c>
      <c r="Q67" s="18">
        <v>0.48623651178154592</v>
      </c>
      <c r="R67" s="19">
        <v>0</v>
      </c>
      <c r="S67" s="20">
        <v>0</v>
      </c>
      <c r="T67" s="20">
        <v>0</v>
      </c>
      <c r="U67" s="20">
        <v>-7.0102304376001401</v>
      </c>
      <c r="V67" s="19">
        <v>0</v>
      </c>
      <c r="W67" s="20">
        <v>0</v>
      </c>
      <c r="X67" s="20">
        <v>0</v>
      </c>
      <c r="Y67" s="20">
        <v>-7.0102304376001401</v>
      </c>
    </row>
    <row r="68" spans="4:25" ht="20.100000000000001" customHeight="1">
      <c r="D68" s="2" t="s">
        <v>50</v>
      </c>
      <c r="E68" s="12" t="s">
        <v>45</v>
      </c>
      <c r="F68" s="13" t="s">
        <v>140</v>
      </c>
      <c r="G68" s="4">
        <v>104</v>
      </c>
      <c r="H68" s="4">
        <v>104</v>
      </c>
      <c r="I68" s="4">
        <v>104</v>
      </c>
      <c r="J68" s="4">
        <v>104</v>
      </c>
      <c r="K68" s="4">
        <v>867</v>
      </c>
      <c r="L68" s="11"/>
      <c r="M68" s="21">
        <v>1.1637014658162694E-2</v>
      </c>
      <c r="N68" s="21">
        <v>1.1637014658162694E-2</v>
      </c>
      <c r="O68" s="21">
        <v>1.1637014658162694E-2</v>
      </c>
      <c r="P68" s="21">
        <v>1.1637014658162694E-2</v>
      </c>
      <c r="Q68" s="21">
        <v>9.5463554283197527E-2</v>
      </c>
      <c r="R68" s="22">
        <v>0</v>
      </c>
      <c r="S68" s="23">
        <v>0</v>
      </c>
      <c r="T68" s="23">
        <v>0</v>
      </c>
      <c r="U68" s="23">
        <v>8.3826539625034826</v>
      </c>
      <c r="V68" s="22">
        <v>0</v>
      </c>
      <c r="W68" s="23">
        <v>0</v>
      </c>
      <c r="X68" s="23">
        <v>0</v>
      </c>
      <c r="Y68" s="23">
        <v>8.3826539625034826</v>
      </c>
    </row>
    <row r="69" spans="4:25" ht="20.100000000000001" customHeight="1">
      <c r="D69" s="2"/>
      <c r="E69" s="12" t="s">
        <v>124</v>
      </c>
      <c r="F69" s="13" t="s">
        <v>141</v>
      </c>
      <c r="G69" s="14">
        <v>195</v>
      </c>
      <c r="H69" s="14">
        <v>195</v>
      </c>
      <c r="I69" s="14">
        <v>195</v>
      </c>
      <c r="J69" s="14">
        <v>195</v>
      </c>
      <c r="K69" s="14">
        <v>867</v>
      </c>
      <c r="L69" s="11"/>
      <c r="M69" s="21">
        <v>2.1819402484055051E-2</v>
      </c>
      <c r="N69" s="21">
        <v>2.1819402484055051E-2</v>
      </c>
      <c r="O69" s="21">
        <v>2.1819402484055051E-2</v>
      </c>
      <c r="P69" s="21">
        <v>2.1819402484055051E-2</v>
      </c>
      <c r="Q69" s="21">
        <v>9.5463554283197527E-2</v>
      </c>
      <c r="R69" s="22">
        <v>0</v>
      </c>
      <c r="S69" s="23">
        <v>0</v>
      </c>
      <c r="T69" s="23">
        <v>0</v>
      </c>
      <c r="U69" s="23">
        <v>7.3644151799142481</v>
      </c>
      <c r="V69" s="22">
        <v>0</v>
      </c>
      <c r="W69" s="23">
        <v>0</v>
      </c>
      <c r="X69" s="23">
        <v>0</v>
      </c>
      <c r="Y69" s="23">
        <v>7.3644151799142481</v>
      </c>
    </row>
    <row r="70" spans="4:25" ht="20.100000000000001" customHeight="1">
      <c r="D70" s="2"/>
      <c r="E70" s="12" t="s">
        <v>125</v>
      </c>
      <c r="F70" s="13" t="s">
        <v>142</v>
      </c>
      <c r="G70" s="14">
        <v>-91</v>
      </c>
      <c r="H70" s="14">
        <v>-91</v>
      </c>
      <c r="I70" s="14">
        <v>-91</v>
      </c>
      <c r="J70" s="14">
        <v>-91</v>
      </c>
      <c r="K70" s="14">
        <v>0</v>
      </c>
      <c r="L70" s="11"/>
      <c r="M70" s="21">
        <v>-1.0182387825892357E-2</v>
      </c>
      <c r="N70" s="21">
        <v>-1.0182387825892357E-2</v>
      </c>
      <c r="O70" s="21">
        <v>-1.0182387825892357E-2</v>
      </c>
      <c r="P70" s="21">
        <v>-1.0182387825892357E-2</v>
      </c>
      <c r="Q70" s="21">
        <v>0</v>
      </c>
      <c r="R70" s="22">
        <v>0</v>
      </c>
      <c r="S70" s="23">
        <v>0</v>
      </c>
      <c r="T70" s="23">
        <v>0</v>
      </c>
      <c r="U70" s="23">
        <v>1.0182387825892358</v>
      </c>
      <c r="V70" s="22">
        <v>0</v>
      </c>
      <c r="W70" s="23">
        <v>0</v>
      </c>
      <c r="X70" s="23">
        <v>0</v>
      </c>
      <c r="Y70" s="23">
        <v>1.0182387825892358</v>
      </c>
    </row>
    <row r="71" spans="4:25" ht="20.100000000000001" customHeight="1">
      <c r="D71" s="2" t="s">
        <v>21</v>
      </c>
      <c r="E71" s="3" t="s">
        <v>22</v>
      </c>
      <c r="F71" s="2" t="s">
        <v>23</v>
      </c>
      <c r="G71" s="4">
        <v>0</v>
      </c>
      <c r="H71" s="4">
        <v>0</v>
      </c>
      <c r="I71" s="4">
        <v>0</v>
      </c>
      <c r="J71" s="4">
        <v>0</v>
      </c>
      <c r="K71" s="4">
        <v>0</v>
      </c>
      <c r="M71" s="21">
        <v>0</v>
      </c>
      <c r="N71" s="21">
        <v>0</v>
      </c>
      <c r="O71" s="21">
        <v>0</v>
      </c>
      <c r="P71" s="21">
        <v>0</v>
      </c>
      <c r="Q71" s="21">
        <v>0</v>
      </c>
      <c r="R71" s="22">
        <v>0</v>
      </c>
      <c r="S71" s="23">
        <v>0</v>
      </c>
      <c r="T71" s="23">
        <v>0</v>
      </c>
      <c r="U71" s="23">
        <v>0</v>
      </c>
      <c r="V71" s="22">
        <v>0</v>
      </c>
      <c r="W71" s="23">
        <v>0</v>
      </c>
      <c r="X71" s="23">
        <v>0</v>
      </c>
      <c r="Y71" s="23">
        <v>0</v>
      </c>
    </row>
    <row r="72" spans="4:25" ht="20.100000000000001" customHeight="1">
      <c r="D72" s="2" t="s">
        <v>24</v>
      </c>
      <c r="E72" s="3" t="s">
        <v>25</v>
      </c>
      <c r="F72" s="2" t="s">
        <v>26</v>
      </c>
      <c r="G72" s="4">
        <v>285</v>
      </c>
      <c r="H72" s="4">
        <v>285</v>
      </c>
      <c r="I72" s="4">
        <v>285</v>
      </c>
      <c r="J72" s="4">
        <v>285</v>
      </c>
      <c r="K72" s="4">
        <v>0</v>
      </c>
      <c r="M72" s="21">
        <v>3.1889895938234304E-2</v>
      </c>
      <c r="N72" s="21">
        <v>3.1889895938234304E-2</v>
      </c>
      <c r="O72" s="21">
        <v>3.1889895938234304E-2</v>
      </c>
      <c r="P72" s="21">
        <v>3.1889895938234304E-2</v>
      </c>
      <c r="Q72" s="21">
        <v>0</v>
      </c>
      <c r="R72" s="22">
        <v>0</v>
      </c>
      <c r="S72" s="23">
        <v>0</v>
      </c>
      <c r="T72" s="23">
        <v>0</v>
      </c>
      <c r="U72" s="23">
        <v>-3.1889895938234303</v>
      </c>
      <c r="V72" s="22">
        <v>0</v>
      </c>
      <c r="W72" s="23">
        <v>0</v>
      </c>
      <c r="X72" s="23">
        <v>0</v>
      </c>
      <c r="Y72" s="23">
        <v>-3.1889895938234303</v>
      </c>
    </row>
    <row r="73" spans="4:25" ht="20.100000000000001" customHeight="1">
      <c r="D73" s="2"/>
      <c r="E73" s="3" t="s">
        <v>7</v>
      </c>
      <c r="F73" s="2" t="s">
        <v>143</v>
      </c>
      <c r="G73" s="4">
        <v>0</v>
      </c>
      <c r="H73" s="4">
        <v>0</v>
      </c>
      <c r="I73" s="4">
        <v>0</v>
      </c>
      <c r="J73" s="4">
        <v>0</v>
      </c>
      <c r="K73" s="4">
        <v>0</v>
      </c>
      <c r="M73" s="21">
        <v>0</v>
      </c>
      <c r="N73" s="21">
        <v>0</v>
      </c>
      <c r="O73" s="21">
        <v>0</v>
      </c>
      <c r="P73" s="21">
        <v>0</v>
      </c>
      <c r="Q73" s="21">
        <v>0</v>
      </c>
      <c r="R73" s="22">
        <v>0</v>
      </c>
      <c r="S73" s="23">
        <v>0</v>
      </c>
      <c r="T73" s="23">
        <v>0</v>
      </c>
      <c r="U73" s="23">
        <v>0</v>
      </c>
      <c r="V73" s="22">
        <v>0</v>
      </c>
      <c r="W73" s="23">
        <v>0</v>
      </c>
      <c r="X73" s="23">
        <v>0</v>
      </c>
      <c r="Y73" s="23">
        <v>0</v>
      </c>
    </row>
    <row r="74" spans="4:25" ht="20.100000000000001" customHeight="1">
      <c r="D74" s="2"/>
      <c r="E74" s="3" t="s">
        <v>9</v>
      </c>
      <c r="F74" s="2" t="s">
        <v>144</v>
      </c>
      <c r="G74" s="4">
        <v>0</v>
      </c>
      <c r="H74" s="4">
        <v>0</v>
      </c>
      <c r="I74" s="4">
        <v>0</v>
      </c>
      <c r="J74" s="4">
        <v>0</v>
      </c>
      <c r="K74" s="4">
        <v>0</v>
      </c>
      <c r="M74" s="21">
        <v>0</v>
      </c>
      <c r="N74" s="21">
        <v>0</v>
      </c>
      <c r="O74" s="21">
        <v>0</v>
      </c>
      <c r="P74" s="21">
        <v>0</v>
      </c>
      <c r="Q74" s="21">
        <v>0</v>
      </c>
      <c r="R74" s="22">
        <v>0</v>
      </c>
      <c r="S74" s="23">
        <v>0</v>
      </c>
      <c r="T74" s="23">
        <v>0</v>
      </c>
      <c r="U74" s="23">
        <v>0</v>
      </c>
      <c r="V74" s="22">
        <v>0</v>
      </c>
      <c r="W74" s="23">
        <v>0</v>
      </c>
      <c r="X74" s="23">
        <v>0</v>
      </c>
      <c r="Y74" s="23">
        <v>0</v>
      </c>
    </row>
    <row r="75" spans="4:25" ht="20.100000000000001" customHeight="1">
      <c r="D75" s="2"/>
      <c r="E75" s="3" t="s">
        <v>38</v>
      </c>
      <c r="F75" s="2" t="s">
        <v>145</v>
      </c>
      <c r="G75" s="4">
        <v>285</v>
      </c>
      <c r="H75" s="4">
        <v>285</v>
      </c>
      <c r="I75" s="4">
        <v>285</v>
      </c>
      <c r="J75" s="4">
        <v>285</v>
      </c>
      <c r="K75" s="4">
        <v>0</v>
      </c>
      <c r="M75" s="21">
        <v>3.1889895938234304E-2</v>
      </c>
      <c r="N75" s="21">
        <v>3.1889895938234304E-2</v>
      </c>
      <c r="O75" s="21">
        <v>3.1889895938234304E-2</v>
      </c>
      <c r="P75" s="21">
        <v>3.1889895938234304E-2</v>
      </c>
      <c r="Q75" s="21">
        <v>0</v>
      </c>
      <c r="R75" s="22">
        <v>0</v>
      </c>
      <c r="S75" s="23">
        <v>0</v>
      </c>
      <c r="T75" s="23">
        <v>0</v>
      </c>
      <c r="U75" s="23">
        <v>-3.1889895938234303</v>
      </c>
      <c r="V75" s="22">
        <v>0</v>
      </c>
      <c r="W75" s="23">
        <v>0</v>
      </c>
      <c r="X75" s="23">
        <v>0</v>
      </c>
      <c r="Y75" s="23">
        <v>-3.1889895938234303</v>
      </c>
    </row>
    <row r="76" spans="4:25" ht="20.100000000000001" customHeight="1">
      <c r="D76" s="2" t="s">
        <v>27</v>
      </c>
      <c r="E76" s="3" t="s">
        <v>28</v>
      </c>
      <c r="F76" s="2" t="s">
        <v>29</v>
      </c>
      <c r="G76" s="4">
        <v>2962</v>
      </c>
      <c r="H76" s="4">
        <v>2962</v>
      </c>
      <c r="I76" s="4">
        <v>2962</v>
      </c>
      <c r="J76" s="4">
        <v>2962</v>
      </c>
      <c r="K76" s="4">
        <v>3142</v>
      </c>
      <c r="M76" s="21">
        <v>0.33143112901421057</v>
      </c>
      <c r="N76" s="21">
        <v>0.33143112901421057</v>
      </c>
      <c r="O76" s="21">
        <v>0.33143112901421057</v>
      </c>
      <c r="P76" s="21">
        <v>0.33143112901421057</v>
      </c>
      <c r="Q76" s="21">
        <v>0.3459590398590619</v>
      </c>
      <c r="R76" s="22">
        <v>0</v>
      </c>
      <c r="S76" s="23">
        <v>0</v>
      </c>
      <c r="T76" s="23">
        <v>0</v>
      </c>
      <c r="U76" s="23">
        <v>1.4527910844851333</v>
      </c>
      <c r="V76" s="22">
        <v>0</v>
      </c>
      <c r="W76" s="23">
        <v>0</v>
      </c>
      <c r="X76" s="23">
        <v>0</v>
      </c>
      <c r="Y76" s="23">
        <v>1.4527910844851333</v>
      </c>
    </row>
    <row r="77" spans="4:25" ht="20.100000000000001" customHeight="1">
      <c r="D77" s="2" t="s">
        <v>30</v>
      </c>
      <c r="E77" s="3" t="s">
        <v>7</v>
      </c>
      <c r="F77" s="2" t="s">
        <v>146</v>
      </c>
      <c r="G77" s="4">
        <v>549</v>
      </c>
      <c r="H77" s="4">
        <v>549</v>
      </c>
      <c r="I77" s="4">
        <v>549</v>
      </c>
      <c r="J77" s="4">
        <v>549</v>
      </c>
      <c r="K77" s="4">
        <v>286</v>
      </c>
      <c r="M77" s="21">
        <v>6.1430010070493452E-2</v>
      </c>
      <c r="N77" s="21">
        <v>6.1430010070493452E-2</v>
      </c>
      <c r="O77" s="21">
        <v>6.1430010070493452E-2</v>
      </c>
      <c r="P77" s="21">
        <v>6.1430010070493452E-2</v>
      </c>
      <c r="Q77" s="21">
        <v>3.1490861043822947E-2</v>
      </c>
      <c r="R77" s="22">
        <v>0</v>
      </c>
      <c r="S77" s="23">
        <v>0</v>
      </c>
      <c r="T77" s="23">
        <v>0</v>
      </c>
      <c r="U77" s="23">
        <v>-2.9939149026670506</v>
      </c>
      <c r="V77" s="22">
        <v>0</v>
      </c>
      <c r="W77" s="23">
        <v>0</v>
      </c>
      <c r="X77" s="23">
        <v>0</v>
      </c>
      <c r="Y77" s="23">
        <v>-2.9939149026670506</v>
      </c>
    </row>
    <row r="78" spans="4:25" ht="20.100000000000001" customHeight="1">
      <c r="D78" s="2" t="s">
        <v>240</v>
      </c>
      <c r="E78" s="3" t="s">
        <v>51</v>
      </c>
      <c r="F78" s="2" t="s">
        <v>147</v>
      </c>
      <c r="G78" s="4">
        <v>0</v>
      </c>
      <c r="H78" s="4">
        <v>0</v>
      </c>
      <c r="I78" s="4">
        <v>0</v>
      </c>
      <c r="J78" s="4">
        <v>0</v>
      </c>
      <c r="K78" s="4">
        <v>0</v>
      </c>
      <c r="M78" s="21">
        <v>0</v>
      </c>
      <c r="N78" s="21">
        <v>0</v>
      </c>
      <c r="O78" s="21">
        <v>0</v>
      </c>
      <c r="P78" s="21">
        <v>0</v>
      </c>
      <c r="Q78" s="21">
        <v>0</v>
      </c>
      <c r="R78" s="22">
        <v>0</v>
      </c>
      <c r="S78" s="23">
        <v>0</v>
      </c>
      <c r="T78" s="23">
        <v>0</v>
      </c>
      <c r="U78" s="23">
        <v>0</v>
      </c>
      <c r="V78" s="22">
        <v>0</v>
      </c>
      <c r="W78" s="23">
        <v>0</v>
      </c>
      <c r="X78" s="23">
        <v>0</v>
      </c>
      <c r="Y78" s="23">
        <v>0</v>
      </c>
    </row>
    <row r="79" spans="4:25" ht="20.100000000000001" customHeight="1">
      <c r="D79" s="2" t="s">
        <v>241</v>
      </c>
      <c r="E79" s="3" t="s">
        <v>53</v>
      </c>
      <c r="F79" s="2" t="s">
        <v>148</v>
      </c>
      <c r="G79" s="4">
        <v>543</v>
      </c>
      <c r="H79" s="4">
        <v>543</v>
      </c>
      <c r="I79" s="4">
        <v>543</v>
      </c>
      <c r="J79" s="4">
        <v>543</v>
      </c>
      <c r="K79" s="4">
        <v>286</v>
      </c>
      <c r="M79" s="21">
        <v>6.0758643840214836E-2</v>
      </c>
      <c r="N79" s="21">
        <v>6.0758643840214836E-2</v>
      </c>
      <c r="O79" s="21">
        <v>6.0758643840214836E-2</v>
      </c>
      <c r="P79" s="21">
        <v>6.0758643840214836E-2</v>
      </c>
      <c r="Q79" s="21">
        <v>3.1490861043822947E-2</v>
      </c>
      <c r="R79" s="22">
        <v>0</v>
      </c>
      <c r="S79" s="23">
        <v>0</v>
      </c>
      <c r="T79" s="23">
        <v>0</v>
      </c>
      <c r="U79" s="23">
        <v>-2.9267782796391888</v>
      </c>
      <c r="V79" s="22">
        <v>0</v>
      </c>
      <c r="W79" s="23">
        <v>0</v>
      </c>
      <c r="X79" s="23">
        <v>0</v>
      </c>
      <c r="Y79" s="23">
        <v>-2.9267782796391888</v>
      </c>
    </row>
    <row r="80" spans="4:25" ht="20.100000000000001" customHeight="1">
      <c r="D80" s="2"/>
      <c r="E80" s="3" t="s">
        <v>55</v>
      </c>
      <c r="F80" s="2" t="s">
        <v>149</v>
      </c>
      <c r="G80" s="4">
        <v>0</v>
      </c>
      <c r="H80" s="4">
        <v>0</v>
      </c>
      <c r="I80" s="4">
        <v>0</v>
      </c>
      <c r="J80" s="4">
        <v>0</v>
      </c>
      <c r="K80" s="4">
        <v>0</v>
      </c>
      <c r="M80" s="21">
        <v>0</v>
      </c>
      <c r="N80" s="21">
        <v>0</v>
      </c>
      <c r="O80" s="21">
        <v>0</v>
      </c>
      <c r="P80" s="21">
        <v>0</v>
      </c>
      <c r="Q80" s="21">
        <v>0</v>
      </c>
      <c r="R80" s="22">
        <v>0</v>
      </c>
      <c r="S80" s="23">
        <v>0</v>
      </c>
      <c r="T80" s="23">
        <v>0</v>
      </c>
      <c r="U80" s="23">
        <v>0</v>
      </c>
      <c r="V80" s="22">
        <v>0</v>
      </c>
      <c r="W80" s="23">
        <v>0</v>
      </c>
      <c r="X80" s="23">
        <v>0</v>
      </c>
      <c r="Y80" s="23">
        <v>0</v>
      </c>
    </row>
    <row r="81" spans="4:25" ht="20.100000000000001" customHeight="1">
      <c r="D81" s="2" t="s">
        <v>279</v>
      </c>
      <c r="E81" s="3" t="s">
        <v>57</v>
      </c>
      <c r="F81" s="2" t="s">
        <v>150</v>
      </c>
      <c r="G81" s="4">
        <v>0</v>
      </c>
      <c r="H81" s="4">
        <v>0</v>
      </c>
      <c r="I81" s="4">
        <v>0</v>
      </c>
      <c r="J81" s="4">
        <v>0</v>
      </c>
      <c r="K81" s="4">
        <v>0</v>
      </c>
      <c r="M81" s="21">
        <v>0</v>
      </c>
      <c r="N81" s="21">
        <v>0</v>
      </c>
      <c r="O81" s="21">
        <v>0</v>
      </c>
      <c r="P81" s="21">
        <v>0</v>
      </c>
      <c r="Q81" s="21">
        <v>0</v>
      </c>
      <c r="R81" s="22">
        <v>0</v>
      </c>
      <c r="S81" s="23">
        <v>0</v>
      </c>
      <c r="T81" s="23">
        <v>0</v>
      </c>
      <c r="U81" s="23">
        <v>0</v>
      </c>
      <c r="V81" s="22">
        <v>0</v>
      </c>
      <c r="W81" s="23">
        <v>0</v>
      </c>
      <c r="X81" s="23">
        <v>0</v>
      </c>
      <c r="Y81" s="23">
        <v>0</v>
      </c>
    </row>
    <row r="82" spans="4:25" ht="20.100000000000001" customHeight="1">
      <c r="D82" s="2"/>
      <c r="E82" s="3" t="s">
        <v>59</v>
      </c>
      <c r="F82" s="2" t="s">
        <v>151</v>
      </c>
      <c r="G82" s="4">
        <v>0</v>
      </c>
      <c r="H82" s="4">
        <v>0</v>
      </c>
      <c r="I82" s="4">
        <v>0</v>
      </c>
      <c r="J82" s="4">
        <v>0</v>
      </c>
      <c r="K82" s="4">
        <v>0</v>
      </c>
      <c r="M82" s="21">
        <v>0</v>
      </c>
      <c r="N82" s="21">
        <v>0</v>
      </c>
      <c r="O82" s="21">
        <v>0</v>
      </c>
      <c r="P82" s="21">
        <v>0</v>
      </c>
      <c r="Q82" s="21">
        <v>0</v>
      </c>
      <c r="R82" s="22">
        <v>0</v>
      </c>
      <c r="S82" s="23">
        <v>0</v>
      </c>
      <c r="T82" s="23">
        <v>0</v>
      </c>
      <c r="U82" s="23">
        <v>0</v>
      </c>
      <c r="V82" s="22">
        <v>0</v>
      </c>
      <c r="W82" s="23">
        <v>0</v>
      </c>
      <c r="X82" s="23">
        <v>0</v>
      </c>
      <c r="Y82" s="23">
        <v>0</v>
      </c>
    </row>
    <row r="83" spans="4:25" ht="20.100000000000001" customHeight="1">
      <c r="D83" s="2"/>
      <c r="E83" s="3" t="s">
        <v>61</v>
      </c>
      <c r="F83" s="2" t="s">
        <v>152</v>
      </c>
      <c r="G83" s="4">
        <v>0</v>
      </c>
      <c r="H83" s="4">
        <v>0</v>
      </c>
      <c r="I83" s="4">
        <v>0</v>
      </c>
      <c r="J83" s="4">
        <v>0</v>
      </c>
      <c r="K83" s="4">
        <v>0</v>
      </c>
      <c r="M83" s="21">
        <v>0</v>
      </c>
      <c r="N83" s="21">
        <v>0</v>
      </c>
      <c r="O83" s="21">
        <v>0</v>
      </c>
      <c r="P83" s="21">
        <v>0</v>
      </c>
      <c r="Q83" s="21">
        <v>0</v>
      </c>
      <c r="R83" s="22">
        <v>0</v>
      </c>
      <c r="S83" s="23">
        <v>0</v>
      </c>
      <c r="T83" s="23">
        <v>0</v>
      </c>
      <c r="U83" s="23">
        <v>0</v>
      </c>
      <c r="V83" s="22">
        <v>0</v>
      </c>
      <c r="W83" s="23">
        <v>0</v>
      </c>
      <c r="X83" s="23">
        <v>0</v>
      </c>
      <c r="Y83" s="23">
        <v>0</v>
      </c>
    </row>
    <row r="84" spans="4:25" ht="20.100000000000001" customHeight="1">
      <c r="D84" s="2"/>
      <c r="E84" s="3" t="s">
        <v>96</v>
      </c>
      <c r="F84" s="2" t="s">
        <v>153</v>
      </c>
      <c r="G84" s="4">
        <v>0</v>
      </c>
      <c r="H84" s="4">
        <v>0</v>
      </c>
      <c r="I84" s="4">
        <v>0</v>
      </c>
      <c r="J84" s="4">
        <v>0</v>
      </c>
      <c r="K84" s="4">
        <v>0</v>
      </c>
      <c r="M84" s="21">
        <v>0</v>
      </c>
      <c r="N84" s="21">
        <v>0</v>
      </c>
      <c r="O84" s="21">
        <v>0</v>
      </c>
      <c r="P84" s="21">
        <v>0</v>
      </c>
      <c r="Q84" s="21">
        <v>0</v>
      </c>
      <c r="R84" s="22">
        <v>0</v>
      </c>
      <c r="S84" s="23">
        <v>0</v>
      </c>
      <c r="T84" s="23">
        <v>0</v>
      </c>
      <c r="U84" s="23">
        <v>0</v>
      </c>
      <c r="V84" s="22">
        <v>0</v>
      </c>
      <c r="W84" s="23">
        <v>0</v>
      </c>
      <c r="X84" s="23">
        <v>0</v>
      </c>
      <c r="Y84" s="23">
        <v>0</v>
      </c>
    </row>
    <row r="85" spans="4:25" ht="20.100000000000001" customHeight="1">
      <c r="D85" s="2"/>
      <c r="E85" s="3" t="s">
        <v>126</v>
      </c>
      <c r="F85" s="2" t="s">
        <v>154</v>
      </c>
      <c r="G85" s="4">
        <v>6</v>
      </c>
      <c r="H85" s="4">
        <v>6</v>
      </c>
      <c r="I85" s="4">
        <v>6</v>
      </c>
      <c r="J85" s="4">
        <v>6</v>
      </c>
      <c r="K85" s="4">
        <v>0</v>
      </c>
      <c r="M85" s="21">
        <v>6.7136623027861698E-4</v>
      </c>
      <c r="N85" s="21">
        <v>6.7136623027861698E-4</v>
      </c>
      <c r="O85" s="21">
        <v>6.7136623027861698E-4</v>
      </c>
      <c r="P85" s="21">
        <v>6.7136623027861698E-4</v>
      </c>
      <c r="Q85" s="21">
        <v>0</v>
      </c>
      <c r="R85" s="22">
        <v>0</v>
      </c>
      <c r="S85" s="23">
        <v>0</v>
      </c>
      <c r="T85" s="23">
        <v>0</v>
      </c>
      <c r="U85" s="23">
        <v>-6.7136623027861692E-2</v>
      </c>
      <c r="V85" s="22">
        <v>0</v>
      </c>
      <c r="W85" s="23">
        <v>0</v>
      </c>
      <c r="X85" s="23">
        <v>0</v>
      </c>
      <c r="Y85" s="23">
        <v>-6.7136623027861692E-2</v>
      </c>
    </row>
    <row r="86" spans="4:25" ht="20.100000000000001" customHeight="1">
      <c r="D86" s="2" t="s">
        <v>31</v>
      </c>
      <c r="E86" s="3" t="s">
        <v>9</v>
      </c>
      <c r="F86" s="2" t="s">
        <v>155</v>
      </c>
      <c r="G86" s="4">
        <v>2413</v>
      </c>
      <c r="H86" s="4">
        <v>2413</v>
      </c>
      <c r="I86" s="4">
        <v>2413</v>
      </c>
      <c r="J86" s="4">
        <v>2413</v>
      </c>
      <c r="K86" s="4">
        <v>2856</v>
      </c>
      <c r="M86" s="21">
        <v>0.27000111894371714</v>
      </c>
      <c r="N86" s="21">
        <v>0.27000111894371714</v>
      </c>
      <c r="O86" s="21">
        <v>0.27000111894371714</v>
      </c>
      <c r="P86" s="21">
        <v>0.27000111894371714</v>
      </c>
      <c r="Q86" s="21">
        <v>0.31446817881523892</v>
      </c>
      <c r="R86" s="22">
        <v>0</v>
      </c>
      <c r="S86" s="23">
        <v>0</v>
      </c>
      <c r="T86" s="23">
        <v>0</v>
      </c>
      <c r="U86" s="23">
        <v>4.4467059871521775</v>
      </c>
      <c r="V86" s="22">
        <v>0</v>
      </c>
      <c r="W86" s="23">
        <v>0</v>
      </c>
      <c r="X86" s="23">
        <v>0</v>
      </c>
      <c r="Y86" s="23">
        <v>4.4467059871521775</v>
      </c>
    </row>
    <row r="87" spans="4:25" ht="20.100000000000001" customHeight="1">
      <c r="D87" s="6" t="s">
        <v>242</v>
      </c>
      <c r="E87" s="5" t="s">
        <v>63</v>
      </c>
      <c r="F87" s="6" t="s">
        <v>147</v>
      </c>
      <c r="G87" s="4">
        <v>26</v>
      </c>
      <c r="H87" s="4">
        <v>26</v>
      </c>
      <c r="I87" s="4">
        <v>26</v>
      </c>
      <c r="J87" s="4">
        <v>26</v>
      </c>
      <c r="K87" s="4">
        <v>150</v>
      </c>
      <c r="M87" s="21">
        <v>2.9092536645406735E-3</v>
      </c>
      <c r="N87" s="21">
        <v>2.9092536645406735E-3</v>
      </c>
      <c r="O87" s="21">
        <v>2.9092536645406735E-3</v>
      </c>
      <c r="P87" s="21">
        <v>2.9092536645406735E-3</v>
      </c>
      <c r="Q87" s="21">
        <v>1.6516185862144903E-2</v>
      </c>
      <c r="R87" s="22">
        <v>0</v>
      </c>
      <c r="S87" s="23">
        <v>0</v>
      </c>
      <c r="T87" s="23">
        <v>0</v>
      </c>
      <c r="U87" s="23">
        <v>1.3606932197604231</v>
      </c>
      <c r="V87" s="22">
        <v>0</v>
      </c>
      <c r="W87" s="23">
        <v>0</v>
      </c>
      <c r="X87" s="23">
        <v>0</v>
      </c>
      <c r="Y87" s="23">
        <v>1.3606932197604231</v>
      </c>
    </row>
    <row r="88" spans="4:25" ht="20.100000000000001" customHeight="1">
      <c r="D88" s="6" t="s">
        <v>243</v>
      </c>
      <c r="E88" s="5" t="s">
        <v>65</v>
      </c>
      <c r="F88" s="6" t="s">
        <v>148</v>
      </c>
      <c r="G88" s="7">
        <v>340</v>
      </c>
      <c r="H88" s="7">
        <v>340</v>
      </c>
      <c r="I88" s="7">
        <v>340</v>
      </c>
      <c r="J88" s="7">
        <v>340</v>
      </c>
      <c r="K88" s="7">
        <v>257</v>
      </c>
      <c r="M88" s="21">
        <v>3.8044086382454961E-2</v>
      </c>
      <c r="N88" s="21">
        <v>3.8044086382454961E-2</v>
      </c>
      <c r="O88" s="21">
        <v>3.8044086382454961E-2</v>
      </c>
      <c r="P88" s="21">
        <v>3.8044086382454961E-2</v>
      </c>
      <c r="Q88" s="21">
        <v>2.8297731777141597E-2</v>
      </c>
      <c r="R88" s="22">
        <v>0</v>
      </c>
      <c r="S88" s="23">
        <v>0</v>
      </c>
      <c r="T88" s="23">
        <v>0</v>
      </c>
      <c r="U88" s="23">
        <v>-0.97463546053133643</v>
      </c>
      <c r="V88" s="22">
        <v>0</v>
      </c>
      <c r="W88" s="23">
        <v>0</v>
      </c>
      <c r="X88" s="23">
        <v>0</v>
      </c>
      <c r="Y88" s="23">
        <v>-0.97463546053133643</v>
      </c>
    </row>
    <row r="89" spans="4:25" ht="20.100000000000001" customHeight="1">
      <c r="D89" s="6"/>
      <c r="E89" s="5" t="s">
        <v>67</v>
      </c>
      <c r="F89" s="6" t="s">
        <v>149</v>
      </c>
      <c r="G89" s="4">
        <v>0</v>
      </c>
      <c r="H89" s="4">
        <v>0</v>
      </c>
      <c r="I89" s="4">
        <v>0</v>
      </c>
      <c r="J89" s="4">
        <v>0</v>
      </c>
      <c r="K89" s="4">
        <v>0</v>
      </c>
      <c r="M89" s="21">
        <v>0</v>
      </c>
      <c r="N89" s="21">
        <v>0</v>
      </c>
      <c r="O89" s="21">
        <v>0</v>
      </c>
      <c r="P89" s="21">
        <v>0</v>
      </c>
      <c r="Q89" s="21">
        <v>0</v>
      </c>
      <c r="R89" s="22">
        <v>0</v>
      </c>
      <c r="S89" s="23">
        <v>0</v>
      </c>
      <c r="T89" s="23">
        <v>0</v>
      </c>
      <c r="U89" s="23">
        <v>0</v>
      </c>
      <c r="V89" s="22">
        <v>0</v>
      </c>
      <c r="W89" s="23">
        <v>0</v>
      </c>
      <c r="X89" s="23">
        <v>0</v>
      </c>
      <c r="Y89" s="23">
        <v>0</v>
      </c>
    </row>
    <row r="90" spans="4:25" ht="20.100000000000001" customHeight="1">
      <c r="D90" s="6" t="s">
        <v>280</v>
      </c>
      <c r="E90" s="5" t="s">
        <v>69</v>
      </c>
      <c r="F90" s="6" t="s">
        <v>150</v>
      </c>
      <c r="G90" s="7">
        <v>1377</v>
      </c>
      <c r="H90" s="7">
        <v>1377</v>
      </c>
      <c r="I90" s="7">
        <v>1377</v>
      </c>
      <c r="J90" s="7">
        <v>1377</v>
      </c>
      <c r="K90" s="7">
        <v>1494</v>
      </c>
      <c r="M90" s="21">
        <v>0.15407854984894259</v>
      </c>
      <c r="N90" s="21">
        <v>0.15407854984894259</v>
      </c>
      <c r="O90" s="21">
        <v>0.15407854984894259</v>
      </c>
      <c r="P90" s="21">
        <v>0.15407854984894259</v>
      </c>
      <c r="Q90" s="21">
        <v>0.16450121118696323</v>
      </c>
      <c r="R90" s="22">
        <v>0</v>
      </c>
      <c r="S90" s="23">
        <v>0</v>
      </c>
      <c r="T90" s="23">
        <v>0</v>
      </c>
      <c r="U90" s="23">
        <v>1.0422661338020638</v>
      </c>
      <c r="V90" s="22">
        <v>0</v>
      </c>
      <c r="W90" s="23">
        <v>0</v>
      </c>
      <c r="X90" s="23">
        <v>0</v>
      </c>
      <c r="Y90" s="23">
        <v>1.0422661338020638</v>
      </c>
    </row>
    <row r="91" spans="4:25" ht="20.100000000000001" customHeight="1">
      <c r="D91" s="6"/>
      <c r="E91" s="5" t="s">
        <v>71</v>
      </c>
      <c r="F91" s="6" t="s">
        <v>151</v>
      </c>
      <c r="G91" s="4">
        <v>0</v>
      </c>
      <c r="H91" s="4">
        <v>0</v>
      </c>
      <c r="I91" s="4">
        <v>0</v>
      </c>
      <c r="J91" s="4">
        <v>0</v>
      </c>
      <c r="K91" s="4">
        <v>0</v>
      </c>
      <c r="M91" s="21">
        <v>0</v>
      </c>
      <c r="N91" s="21">
        <v>0</v>
      </c>
      <c r="O91" s="21">
        <v>0</v>
      </c>
      <c r="P91" s="21">
        <v>0</v>
      </c>
      <c r="Q91" s="21">
        <v>0</v>
      </c>
      <c r="R91" s="22">
        <v>0</v>
      </c>
      <c r="S91" s="23">
        <v>0</v>
      </c>
      <c r="T91" s="23">
        <v>0</v>
      </c>
      <c r="U91" s="23">
        <v>0</v>
      </c>
      <c r="V91" s="22">
        <v>0</v>
      </c>
      <c r="W91" s="23">
        <v>0</v>
      </c>
      <c r="X91" s="23">
        <v>0</v>
      </c>
      <c r="Y91" s="23">
        <v>0</v>
      </c>
    </row>
    <row r="92" spans="4:25" ht="20.100000000000001" customHeight="1">
      <c r="D92" s="6"/>
      <c r="E92" s="5" t="s">
        <v>73</v>
      </c>
      <c r="F92" s="6" t="s">
        <v>152</v>
      </c>
      <c r="G92" s="4">
        <v>0</v>
      </c>
      <c r="H92" s="4">
        <v>0</v>
      </c>
      <c r="I92" s="4">
        <v>0</v>
      </c>
      <c r="J92" s="4">
        <v>0</v>
      </c>
      <c r="K92" s="4">
        <v>0</v>
      </c>
      <c r="M92" s="21">
        <v>0</v>
      </c>
      <c r="N92" s="21">
        <v>0</v>
      </c>
      <c r="O92" s="21">
        <v>0</v>
      </c>
      <c r="P92" s="21">
        <v>0</v>
      </c>
      <c r="Q92" s="21">
        <v>0</v>
      </c>
      <c r="R92" s="22">
        <v>0</v>
      </c>
      <c r="S92" s="23">
        <v>0</v>
      </c>
      <c r="T92" s="23">
        <v>0</v>
      </c>
      <c r="U92" s="23">
        <v>0</v>
      </c>
      <c r="V92" s="22">
        <v>0</v>
      </c>
      <c r="W92" s="23">
        <v>0</v>
      </c>
      <c r="X92" s="23">
        <v>0</v>
      </c>
      <c r="Y92" s="23">
        <v>0</v>
      </c>
    </row>
    <row r="93" spans="4:25" ht="20.100000000000001" customHeight="1">
      <c r="D93" s="6"/>
      <c r="E93" s="5" t="s">
        <v>77</v>
      </c>
      <c r="F93" s="6" t="s">
        <v>153</v>
      </c>
      <c r="G93" s="4">
        <v>0</v>
      </c>
      <c r="H93" s="4">
        <v>0</v>
      </c>
      <c r="I93" s="4">
        <v>0</v>
      </c>
      <c r="J93" s="4">
        <v>0</v>
      </c>
      <c r="K93" s="4">
        <v>0</v>
      </c>
      <c r="M93" s="21">
        <v>0</v>
      </c>
      <c r="N93" s="21">
        <v>0</v>
      </c>
      <c r="O93" s="21">
        <v>0</v>
      </c>
      <c r="P93" s="21">
        <v>0</v>
      </c>
      <c r="Q93" s="21">
        <v>0</v>
      </c>
      <c r="R93" s="22">
        <v>0</v>
      </c>
      <c r="S93" s="23">
        <v>0</v>
      </c>
      <c r="T93" s="23">
        <v>0</v>
      </c>
      <c r="U93" s="23">
        <v>0</v>
      </c>
      <c r="V93" s="22">
        <v>0</v>
      </c>
      <c r="W93" s="23">
        <v>0</v>
      </c>
      <c r="X93" s="23">
        <v>0</v>
      </c>
      <c r="Y93" s="23">
        <v>0</v>
      </c>
    </row>
    <row r="94" spans="4:25" ht="20.100000000000001" customHeight="1">
      <c r="D94" s="6"/>
      <c r="E94" s="5" t="s">
        <v>127</v>
      </c>
      <c r="F94" s="6" t="s">
        <v>156</v>
      </c>
      <c r="G94" s="7">
        <v>0</v>
      </c>
      <c r="H94" s="7">
        <v>0</v>
      </c>
      <c r="I94" s="7">
        <v>0</v>
      </c>
      <c r="J94" s="7">
        <v>0</v>
      </c>
      <c r="K94" s="7">
        <v>0</v>
      </c>
      <c r="M94" s="21">
        <v>0</v>
      </c>
      <c r="N94" s="21">
        <v>0</v>
      </c>
      <c r="O94" s="21">
        <v>0</v>
      </c>
      <c r="P94" s="21">
        <v>0</v>
      </c>
      <c r="Q94" s="21">
        <v>0</v>
      </c>
      <c r="R94" s="22">
        <v>0</v>
      </c>
      <c r="S94" s="23">
        <v>0</v>
      </c>
      <c r="T94" s="23">
        <v>0</v>
      </c>
      <c r="U94" s="23">
        <v>0</v>
      </c>
      <c r="V94" s="22">
        <v>0</v>
      </c>
      <c r="W94" s="23">
        <v>0</v>
      </c>
      <c r="X94" s="23">
        <v>0</v>
      </c>
      <c r="Y94" s="23">
        <v>0</v>
      </c>
    </row>
    <row r="95" spans="4:25" ht="20.100000000000001" customHeight="1">
      <c r="D95" s="6"/>
      <c r="E95" s="5" t="s">
        <v>128</v>
      </c>
      <c r="F95" s="6" t="s">
        <v>157</v>
      </c>
      <c r="G95" s="7">
        <v>496</v>
      </c>
      <c r="H95" s="7">
        <v>496</v>
      </c>
      <c r="I95" s="7">
        <v>496</v>
      </c>
      <c r="J95" s="7">
        <v>496</v>
      </c>
      <c r="K95" s="7">
        <v>585</v>
      </c>
      <c r="M95" s="21">
        <v>5.5499608369699006E-2</v>
      </c>
      <c r="N95" s="21">
        <v>5.5499608369699006E-2</v>
      </c>
      <c r="O95" s="21">
        <v>5.5499608369699006E-2</v>
      </c>
      <c r="P95" s="21">
        <v>5.5499608369699006E-2</v>
      </c>
      <c r="Q95" s="21">
        <v>6.4413124862365112E-2</v>
      </c>
      <c r="R95" s="22">
        <v>0</v>
      </c>
      <c r="S95" s="23">
        <v>0</v>
      </c>
      <c r="T95" s="23">
        <v>0</v>
      </c>
      <c r="U95" s="23">
        <v>0.89135164926661059</v>
      </c>
      <c r="V95" s="22">
        <v>0</v>
      </c>
      <c r="W95" s="23">
        <v>0</v>
      </c>
      <c r="X95" s="23">
        <v>0</v>
      </c>
      <c r="Y95" s="23">
        <v>0.89135164926661059</v>
      </c>
    </row>
    <row r="96" spans="4:25" ht="20.100000000000001" customHeight="1">
      <c r="D96" s="6"/>
      <c r="E96" s="5" t="s">
        <v>129</v>
      </c>
      <c r="F96" s="6" t="s">
        <v>158</v>
      </c>
      <c r="G96" s="7">
        <v>174</v>
      </c>
      <c r="H96" s="7">
        <v>174</v>
      </c>
      <c r="I96" s="7">
        <v>174</v>
      </c>
      <c r="J96" s="7">
        <v>174</v>
      </c>
      <c r="K96" s="7">
        <v>370</v>
      </c>
      <c r="M96" s="21">
        <v>1.9469620678079894E-2</v>
      </c>
      <c r="N96" s="21">
        <v>1.9469620678079894E-2</v>
      </c>
      <c r="O96" s="21">
        <v>1.9469620678079894E-2</v>
      </c>
      <c r="P96" s="21">
        <v>1.9469620678079894E-2</v>
      </c>
      <c r="Q96" s="21">
        <v>4.0739925126624089E-2</v>
      </c>
      <c r="R96" s="22">
        <v>0</v>
      </c>
      <c r="S96" s="23">
        <v>0</v>
      </c>
      <c r="T96" s="23">
        <v>0</v>
      </c>
      <c r="U96" s="23">
        <v>2.1270304448544195</v>
      </c>
      <c r="V96" s="22">
        <v>0</v>
      </c>
      <c r="W96" s="23">
        <v>0</v>
      </c>
      <c r="X96" s="23">
        <v>0</v>
      </c>
      <c r="Y96" s="23">
        <v>2.1270304448544195</v>
      </c>
    </row>
    <row r="97" spans="4:25" ht="20.100000000000001" customHeight="1" thickBot="1">
      <c r="D97" s="6" t="s">
        <v>32</v>
      </c>
      <c r="E97" s="5" t="s">
        <v>33</v>
      </c>
      <c r="F97" s="6" t="s">
        <v>34</v>
      </c>
      <c r="G97" s="4">
        <v>0</v>
      </c>
      <c r="H97" s="4">
        <v>0</v>
      </c>
      <c r="I97" s="4">
        <v>0</v>
      </c>
      <c r="J97" s="4">
        <v>0</v>
      </c>
      <c r="K97" s="4">
        <v>0</v>
      </c>
      <c r="M97" s="21">
        <v>0</v>
      </c>
      <c r="N97" s="21">
        <v>0</v>
      </c>
      <c r="O97" s="21">
        <v>0</v>
      </c>
      <c r="P97" s="21">
        <v>0</v>
      </c>
      <c r="Q97" s="21">
        <v>0</v>
      </c>
      <c r="R97" s="22">
        <v>0</v>
      </c>
      <c r="S97" s="23">
        <v>0</v>
      </c>
      <c r="T97" s="23">
        <v>0</v>
      </c>
      <c r="U97" s="23">
        <v>0</v>
      </c>
      <c r="V97" s="22">
        <v>0</v>
      </c>
      <c r="W97" s="23">
        <v>0</v>
      </c>
      <c r="X97" s="23">
        <v>0</v>
      </c>
      <c r="Y97" s="23">
        <v>0</v>
      </c>
    </row>
    <row r="98" spans="4:25" ht="20.100000000000001" customHeight="1" thickTop="1" thickBot="1">
      <c r="D98" s="9" t="s">
        <v>35</v>
      </c>
      <c r="E98" s="8"/>
      <c r="F98" s="9" t="s">
        <v>36</v>
      </c>
      <c r="G98" s="10">
        <v>8937</v>
      </c>
      <c r="H98" s="10">
        <v>8937</v>
      </c>
      <c r="I98" s="10">
        <v>8937</v>
      </c>
      <c r="J98" s="10">
        <v>8937</v>
      </c>
      <c r="K98" s="10">
        <v>9082</v>
      </c>
      <c r="M98" s="24">
        <v>1</v>
      </c>
      <c r="N98" s="24">
        <v>1</v>
      </c>
      <c r="O98" s="24">
        <v>1</v>
      </c>
      <c r="P98" s="24">
        <v>1</v>
      </c>
      <c r="Q98" s="24">
        <v>1</v>
      </c>
      <c r="R98" s="25">
        <v>0</v>
      </c>
      <c r="S98" s="26">
        <v>0</v>
      </c>
      <c r="T98" s="26">
        <v>0</v>
      </c>
      <c r="U98" s="26">
        <v>0</v>
      </c>
      <c r="V98" s="25">
        <v>0</v>
      </c>
      <c r="W98" s="26">
        <v>0</v>
      </c>
      <c r="X98" s="26">
        <v>0</v>
      </c>
      <c r="Y98" s="26">
        <v>0</v>
      </c>
    </row>
    <row r="99" spans="4:25" ht="14.4" thickTop="1" thickBot="1">
      <c r="D99" s="64" t="s">
        <v>536</v>
      </c>
    </row>
    <row r="100" spans="4:25" ht="13.8" thickBot="1">
      <c r="D100" s="15"/>
      <c r="E100" s="15"/>
      <c r="F100" s="29" t="s">
        <v>37</v>
      </c>
      <c r="G100" s="16" t="s">
        <v>746</v>
      </c>
      <c r="H100" s="16" t="s">
        <v>746</v>
      </c>
      <c r="I100" s="16" t="s">
        <v>746</v>
      </c>
      <c r="J100" s="16" t="s">
        <v>746</v>
      </c>
      <c r="K100" s="16" t="s">
        <v>746</v>
      </c>
    </row>
  </sheetData>
  <mergeCells count="4">
    <mergeCell ref="D3:K3"/>
    <mergeCell ref="M3:Q3"/>
    <mergeCell ref="R3:U3"/>
    <mergeCell ref="V3:Y3"/>
  </mergeCells>
  <hyperlinks>
    <hyperlink ref="A1" location="T!A1" display="TURINY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N17"/>
  <sheetViews>
    <sheetView showGridLines="0" zoomScale="90" zoomScaleNormal="90" workbookViewId="0">
      <selection activeCell="A15" sqref="A15"/>
    </sheetView>
  </sheetViews>
  <sheetFormatPr defaultColWidth="9.109375" defaultRowHeight="13.2" outlineLevelRow="1"/>
  <cols>
    <col min="1" max="1" width="10.6640625" style="72" customWidth="1"/>
    <col min="2" max="16384" width="9.109375" style="72"/>
  </cols>
  <sheetData>
    <row r="1" spans="1:14">
      <c r="A1" s="77" t="s">
        <v>676</v>
      </c>
    </row>
    <row r="2" spans="1:14" ht="45" customHeight="1">
      <c r="B2" s="84" t="s">
        <v>584</v>
      </c>
      <c r="C2" s="85"/>
      <c r="D2" s="85"/>
      <c r="E2" s="85"/>
      <c r="F2" s="85"/>
      <c r="G2" s="85"/>
      <c r="H2" s="85"/>
      <c r="I2" s="85"/>
      <c r="J2" s="85"/>
      <c r="K2" s="85"/>
      <c r="L2" s="85"/>
      <c r="M2" s="85"/>
      <c r="N2" s="86"/>
    </row>
    <row r="3" spans="1:14" ht="59.25" customHeight="1">
      <c r="B3" s="87" t="s">
        <v>590</v>
      </c>
      <c r="C3" s="87"/>
      <c r="D3" s="87"/>
      <c r="E3" s="87"/>
      <c r="F3" s="87"/>
      <c r="G3" s="87"/>
      <c r="H3" s="87"/>
      <c r="I3" s="87"/>
      <c r="J3" s="87"/>
      <c r="K3" s="87"/>
      <c r="L3" s="87"/>
      <c r="M3" s="87"/>
      <c r="N3" s="87"/>
    </row>
    <row r="4" spans="1:14" ht="42.75" customHeight="1">
      <c r="B4" s="87" t="s">
        <v>629</v>
      </c>
      <c r="C4" s="87"/>
      <c r="D4" s="87"/>
      <c r="E4" s="87"/>
      <c r="F4" s="87"/>
      <c r="G4" s="87"/>
      <c r="H4" s="87"/>
      <c r="I4" s="87"/>
      <c r="J4" s="87"/>
      <c r="K4" s="87"/>
      <c r="L4" s="87"/>
      <c r="M4" s="87"/>
      <c r="N4" s="87"/>
    </row>
    <row r="5" spans="1:14" ht="42.75" customHeight="1">
      <c r="B5" s="87" t="s">
        <v>587</v>
      </c>
      <c r="C5" s="87"/>
      <c r="D5" s="87"/>
      <c r="E5" s="87"/>
      <c r="F5" s="87"/>
      <c r="G5" s="87"/>
      <c r="H5" s="87"/>
      <c r="I5" s="87"/>
      <c r="J5" s="87"/>
      <c r="K5" s="87"/>
      <c r="L5" s="87"/>
      <c r="M5" s="87"/>
      <c r="N5" s="87"/>
    </row>
    <row r="6" spans="1:14" ht="27.75" hidden="1" customHeight="1" outlineLevel="1">
      <c r="B6" s="87" t="s">
        <v>593</v>
      </c>
      <c r="C6" s="87"/>
      <c r="D6" s="87"/>
      <c r="E6" s="87"/>
      <c r="F6" s="87"/>
      <c r="G6" s="87"/>
      <c r="H6" s="87"/>
      <c r="I6" s="87"/>
      <c r="J6" s="87"/>
      <c r="K6" s="87"/>
      <c r="L6" s="87"/>
      <c r="M6" s="87"/>
      <c r="N6" s="87"/>
    </row>
    <row r="7" spans="1:14" ht="45" customHeight="1" collapsed="1">
      <c r="B7" s="84" t="s">
        <v>585</v>
      </c>
      <c r="C7" s="85"/>
      <c r="D7" s="85"/>
      <c r="E7" s="85"/>
      <c r="F7" s="85"/>
      <c r="G7" s="85"/>
      <c r="H7" s="85"/>
      <c r="I7" s="85"/>
      <c r="J7" s="85"/>
      <c r="K7" s="85"/>
      <c r="L7" s="85"/>
      <c r="M7" s="85"/>
      <c r="N7" s="86"/>
    </row>
    <row r="8" spans="1:14" ht="41.25" customHeight="1">
      <c r="B8" s="87" t="s">
        <v>591</v>
      </c>
      <c r="C8" s="87"/>
      <c r="D8" s="87"/>
      <c r="E8" s="87"/>
      <c r="F8" s="87"/>
      <c r="G8" s="87"/>
      <c r="H8" s="87"/>
      <c r="I8" s="87"/>
      <c r="J8" s="87"/>
      <c r="K8" s="87"/>
      <c r="L8" s="87"/>
      <c r="M8" s="87"/>
      <c r="N8" s="87"/>
    </row>
    <row r="9" spans="1:14" ht="67.5" customHeight="1">
      <c r="B9" s="87" t="s">
        <v>706</v>
      </c>
      <c r="C9" s="87"/>
      <c r="D9" s="87"/>
      <c r="E9" s="87"/>
      <c r="F9" s="87"/>
      <c r="G9" s="87"/>
      <c r="H9" s="87"/>
      <c r="I9" s="87"/>
      <c r="J9" s="87"/>
      <c r="K9" s="87"/>
      <c r="L9" s="87"/>
      <c r="M9" s="87"/>
      <c r="N9" s="87"/>
    </row>
    <row r="10" spans="1:14" ht="15" customHeight="1">
      <c r="B10" s="87" t="s">
        <v>588</v>
      </c>
      <c r="C10" s="87"/>
      <c r="D10" s="87"/>
      <c r="E10" s="87"/>
      <c r="F10" s="87"/>
      <c r="G10" s="87"/>
      <c r="H10" s="87"/>
      <c r="I10" s="87"/>
      <c r="J10" s="87"/>
      <c r="K10" s="87"/>
      <c r="L10" s="87"/>
      <c r="M10" s="87"/>
      <c r="N10" s="87"/>
    </row>
    <row r="11" spans="1:14" ht="35.25" customHeight="1">
      <c r="B11" s="87" t="s">
        <v>589</v>
      </c>
      <c r="C11" s="87"/>
      <c r="D11" s="87"/>
      <c r="E11" s="87"/>
      <c r="F11" s="87"/>
      <c r="G11" s="87"/>
      <c r="H11" s="87"/>
      <c r="I11" s="87"/>
      <c r="J11" s="87"/>
      <c r="K11" s="87"/>
      <c r="L11" s="87"/>
      <c r="M11" s="87"/>
      <c r="N11" s="87"/>
    </row>
    <row r="12" spans="1:14" ht="45" customHeight="1">
      <c r="B12" s="84" t="s">
        <v>717</v>
      </c>
      <c r="C12" s="85"/>
      <c r="D12" s="85"/>
      <c r="E12" s="85"/>
      <c r="F12" s="85"/>
      <c r="G12" s="85"/>
      <c r="H12" s="85"/>
      <c r="I12" s="85"/>
      <c r="J12" s="85"/>
      <c r="K12" s="85"/>
      <c r="L12" s="85"/>
      <c r="M12" s="85"/>
      <c r="N12" s="86"/>
    </row>
    <row r="13" spans="1:14" ht="28.5" customHeight="1">
      <c r="B13" s="87" t="s">
        <v>630</v>
      </c>
      <c r="C13" s="87"/>
      <c r="D13" s="87"/>
      <c r="E13" s="87"/>
      <c r="F13" s="87"/>
      <c r="G13" s="87"/>
      <c r="H13" s="87"/>
      <c r="I13" s="87"/>
      <c r="J13" s="87"/>
      <c r="K13" s="87"/>
      <c r="L13" s="87"/>
      <c r="M13" s="87"/>
      <c r="N13" s="87"/>
    </row>
    <row r="14" spans="1:14" ht="40.5" customHeight="1">
      <c r="B14" s="87" t="s">
        <v>628</v>
      </c>
      <c r="C14" s="87"/>
      <c r="D14" s="87"/>
      <c r="E14" s="87"/>
      <c r="F14" s="87"/>
      <c r="G14" s="87"/>
      <c r="H14" s="87"/>
      <c r="I14" s="87"/>
      <c r="J14" s="87"/>
      <c r="K14" s="87"/>
      <c r="L14" s="87"/>
      <c r="M14" s="87"/>
      <c r="N14" s="87"/>
    </row>
    <row r="15" spans="1:14" ht="42" customHeight="1">
      <c r="B15" s="87" t="s">
        <v>707</v>
      </c>
      <c r="C15" s="87"/>
      <c r="D15" s="87"/>
      <c r="E15" s="87"/>
      <c r="F15" s="87"/>
      <c r="G15" s="87"/>
      <c r="H15" s="87"/>
      <c r="I15" s="87"/>
      <c r="J15" s="87"/>
      <c r="K15" s="87"/>
      <c r="L15" s="87"/>
      <c r="M15" s="87"/>
      <c r="N15" s="87"/>
    </row>
    <row r="16" spans="1:14" ht="37.5" customHeight="1">
      <c r="B16" s="87" t="s">
        <v>592</v>
      </c>
      <c r="C16" s="87"/>
      <c r="D16" s="87"/>
      <c r="E16" s="87"/>
      <c r="F16" s="87"/>
      <c r="G16" s="87"/>
      <c r="H16" s="87"/>
      <c r="I16" s="87"/>
      <c r="J16" s="87"/>
      <c r="K16" s="87"/>
      <c r="L16" s="87"/>
      <c r="M16" s="87"/>
      <c r="N16" s="87"/>
    </row>
    <row r="17" spans="2:14" ht="36" customHeight="1">
      <c r="B17" s="87" t="s">
        <v>631</v>
      </c>
      <c r="C17" s="87"/>
      <c r="D17" s="87"/>
      <c r="E17" s="87"/>
      <c r="F17" s="87"/>
      <c r="G17" s="87"/>
      <c r="H17" s="87"/>
      <c r="I17" s="87"/>
      <c r="J17" s="87"/>
      <c r="K17" s="87"/>
      <c r="L17" s="87"/>
      <c r="M17" s="87"/>
      <c r="N17" s="87"/>
    </row>
  </sheetData>
  <mergeCells count="16">
    <mergeCell ref="B8:N8"/>
    <mergeCell ref="B16:N16"/>
    <mergeCell ref="B17:N17"/>
    <mergeCell ref="B9:N9"/>
    <mergeCell ref="B10:N10"/>
    <mergeCell ref="B11:N11"/>
    <mergeCell ref="B12:N12"/>
    <mergeCell ref="B13:N13"/>
    <mergeCell ref="B14:N14"/>
    <mergeCell ref="B15:N15"/>
    <mergeCell ref="B2:N2"/>
    <mergeCell ref="B3:N3"/>
    <mergeCell ref="B4:N4"/>
    <mergeCell ref="B6:N6"/>
    <mergeCell ref="B7:N7"/>
    <mergeCell ref="B5:N5"/>
  </mergeCells>
  <hyperlinks>
    <hyperlink ref="A1" location="T!A1" display="TURINYS"/>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36">
    <tabColor rgb="FF92D050"/>
  </sheetPr>
  <dimension ref="A1:X100"/>
  <sheetViews>
    <sheetView showGridLines="0" zoomScale="90" zoomScaleNormal="90" workbookViewId="0">
      <pane xSplit="6" ySplit="4" topLeftCell="G5" activePane="bottomRight" state="frozen"/>
      <selection activeCell="S35" sqref="S35"/>
      <selection pane="topRight" activeCell="S35" sqref="S35"/>
      <selection pane="bottomLeft" activeCell="S35" sqref="S35"/>
      <selection pane="bottomRight" activeCell="D3" sqref="D3:K3"/>
    </sheetView>
  </sheetViews>
  <sheetFormatPr defaultColWidth="9.109375" defaultRowHeight="13.2"/>
  <cols>
    <col min="1" max="1" width="10.6640625" style="72" customWidth="1"/>
    <col min="2" max="2" width="1" style="72" hidden="1" customWidth="1"/>
    <col min="3" max="3" width="1.6640625" style="67" hidden="1" customWidth="1"/>
    <col min="4" max="4" width="0" style="67" hidden="1" customWidth="1"/>
    <col min="5" max="5" width="10.109375" style="67" customWidth="1"/>
    <col min="6" max="6" width="28.44140625" style="67" customWidth="1"/>
    <col min="7" max="10" width="9.109375" style="67"/>
    <col min="11" max="11" width="10.109375" style="67" customWidth="1"/>
    <col min="12" max="12" width="10" style="67" customWidth="1"/>
    <col min="13" max="13" width="10.44140625" style="67" customWidth="1"/>
    <col min="14" max="16" width="9.109375" style="67"/>
    <col min="17" max="20" width="10.33203125" style="67" customWidth="1"/>
    <col min="21" max="16384" width="9.109375" style="67"/>
  </cols>
  <sheetData>
    <row r="1" spans="1:24">
      <c r="A1" s="77" t="s">
        <v>676</v>
      </c>
    </row>
    <row r="2" spans="1:24">
      <c r="M2" s="69"/>
    </row>
    <row r="3" spans="1:24" ht="17.100000000000001" customHeight="1">
      <c r="D3" s="90" t="s">
        <v>434</v>
      </c>
      <c r="E3" s="91"/>
      <c r="F3" s="91"/>
      <c r="G3" s="91"/>
      <c r="H3" s="91"/>
      <c r="I3" s="91"/>
      <c r="J3" s="91"/>
      <c r="K3" s="92"/>
      <c r="M3" s="107" t="s">
        <v>580</v>
      </c>
      <c r="N3" s="108"/>
      <c r="O3" s="108"/>
      <c r="P3" s="108"/>
      <c r="Q3" s="109" t="s">
        <v>581</v>
      </c>
      <c r="R3" s="102"/>
      <c r="S3" s="102"/>
      <c r="T3" s="110"/>
      <c r="U3" s="107" t="s">
        <v>582</v>
      </c>
      <c r="V3" s="108"/>
      <c r="W3" s="108"/>
      <c r="X3" s="111"/>
    </row>
    <row r="4" spans="1:24" ht="30" customHeight="1">
      <c r="D4" s="1" t="s">
        <v>0</v>
      </c>
      <c r="E4" s="1" t="s">
        <v>1</v>
      </c>
      <c r="F4" s="1" t="s">
        <v>2</v>
      </c>
      <c r="G4" s="35">
        <v>2012</v>
      </c>
      <c r="H4" s="1">
        <v>2013</v>
      </c>
      <c r="I4" s="1">
        <v>2014</v>
      </c>
      <c r="J4" s="1">
        <v>2015</v>
      </c>
      <c r="K4" s="1">
        <v>2016</v>
      </c>
      <c r="M4" s="1" t="s">
        <v>731</v>
      </c>
      <c r="N4" s="1" t="s">
        <v>732</v>
      </c>
      <c r="O4" s="1" t="s">
        <v>733</v>
      </c>
      <c r="P4" s="1" t="s">
        <v>734</v>
      </c>
      <c r="Q4" s="17" t="s">
        <v>735</v>
      </c>
      <c r="R4" s="1" t="s">
        <v>736</v>
      </c>
      <c r="S4" s="1" t="s">
        <v>737</v>
      </c>
      <c r="T4" s="1" t="s">
        <v>738</v>
      </c>
      <c r="U4" s="17" t="s">
        <v>735</v>
      </c>
      <c r="V4" s="1" t="s">
        <v>739</v>
      </c>
      <c r="W4" s="1" t="s">
        <v>740</v>
      </c>
      <c r="X4" s="1" t="s">
        <v>741</v>
      </c>
    </row>
    <row r="5" spans="1:24" ht="20.100000000000001" customHeight="1">
      <c r="D5" s="2" t="s">
        <v>3</v>
      </c>
      <c r="E5" s="3" t="s">
        <v>4</v>
      </c>
      <c r="F5" s="2" t="s">
        <v>5</v>
      </c>
      <c r="G5" s="4">
        <v>3661</v>
      </c>
      <c r="H5" s="4">
        <v>3661</v>
      </c>
      <c r="I5" s="4">
        <v>3661</v>
      </c>
      <c r="J5" s="4">
        <v>3661</v>
      </c>
      <c r="K5" s="4">
        <v>3108</v>
      </c>
      <c r="M5" s="4">
        <v>0</v>
      </c>
      <c r="N5" s="4">
        <v>0</v>
      </c>
      <c r="O5" s="4">
        <v>0</v>
      </c>
      <c r="P5" s="4">
        <v>-553</v>
      </c>
      <c r="Q5" s="27">
        <v>0</v>
      </c>
      <c r="R5" s="28">
        <v>0</v>
      </c>
      <c r="S5" s="28">
        <v>0</v>
      </c>
      <c r="T5" s="28">
        <v>-0.15105162523900573</v>
      </c>
      <c r="U5" s="27">
        <v>0</v>
      </c>
      <c r="V5" s="28">
        <v>0</v>
      </c>
      <c r="W5" s="28">
        <v>0</v>
      </c>
      <c r="X5" s="28">
        <v>-0.15105162523900573</v>
      </c>
    </row>
    <row r="6" spans="1:24" ht="20.100000000000001" customHeight="1">
      <c r="D6" s="2" t="s">
        <v>40</v>
      </c>
      <c r="E6" s="3" t="s">
        <v>7</v>
      </c>
      <c r="F6" s="2" t="s">
        <v>97</v>
      </c>
      <c r="G6" s="4">
        <v>26</v>
      </c>
      <c r="H6" s="4">
        <v>26</v>
      </c>
      <c r="I6" s="4">
        <v>26</v>
      </c>
      <c r="J6" s="4">
        <v>26</v>
      </c>
      <c r="K6" s="4">
        <v>7</v>
      </c>
      <c r="M6" s="4">
        <v>0</v>
      </c>
      <c r="N6" s="4">
        <v>0</v>
      </c>
      <c r="O6" s="4">
        <v>0</v>
      </c>
      <c r="P6" s="4">
        <v>-19</v>
      </c>
      <c r="Q6" s="27">
        <v>0</v>
      </c>
      <c r="R6" s="28">
        <v>0</v>
      </c>
      <c r="S6" s="28">
        <v>0</v>
      </c>
      <c r="T6" s="28">
        <v>-0.73076923076923084</v>
      </c>
      <c r="U6" s="27">
        <v>0</v>
      </c>
      <c r="V6" s="28">
        <v>0</v>
      </c>
      <c r="W6" s="28">
        <v>0</v>
      </c>
      <c r="X6" s="28">
        <v>-0.73076923076923084</v>
      </c>
    </row>
    <row r="7" spans="1:24" ht="20.100000000000001" customHeight="1">
      <c r="D7" s="2"/>
      <c r="E7" s="3" t="s">
        <v>51</v>
      </c>
      <c r="F7" s="2" t="s">
        <v>52</v>
      </c>
      <c r="G7" s="4">
        <v>0</v>
      </c>
      <c r="H7" s="4">
        <v>0</v>
      </c>
      <c r="I7" s="4">
        <v>0</v>
      </c>
      <c r="J7" s="4">
        <v>0</v>
      </c>
      <c r="K7" s="4">
        <v>0</v>
      </c>
      <c r="M7" s="4">
        <v>0</v>
      </c>
      <c r="N7" s="4">
        <v>0</v>
      </c>
      <c r="O7" s="4">
        <v>0</v>
      </c>
      <c r="P7" s="4">
        <v>0</v>
      </c>
      <c r="Q7" s="27" t="s">
        <v>742</v>
      </c>
      <c r="R7" s="28" t="s">
        <v>742</v>
      </c>
      <c r="S7" s="28" t="s">
        <v>742</v>
      </c>
      <c r="T7" s="28" t="s">
        <v>742</v>
      </c>
      <c r="U7" s="27" t="s">
        <v>742</v>
      </c>
      <c r="V7" s="28" t="s">
        <v>742</v>
      </c>
      <c r="W7" s="28" t="s">
        <v>742</v>
      </c>
      <c r="X7" s="28" t="s">
        <v>742</v>
      </c>
    </row>
    <row r="8" spans="1:24" ht="20.100000000000001" customHeight="1">
      <c r="D8" s="2"/>
      <c r="E8" s="3" t="s">
        <v>53</v>
      </c>
      <c r="F8" s="2" t="s">
        <v>54</v>
      </c>
      <c r="G8" s="4">
        <v>0</v>
      </c>
      <c r="H8" s="4">
        <v>0</v>
      </c>
      <c r="I8" s="4">
        <v>0</v>
      </c>
      <c r="J8" s="4">
        <v>0</v>
      </c>
      <c r="K8" s="4">
        <v>0</v>
      </c>
      <c r="M8" s="4">
        <v>0</v>
      </c>
      <c r="N8" s="4">
        <v>0</v>
      </c>
      <c r="O8" s="4">
        <v>0</v>
      </c>
      <c r="P8" s="4">
        <v>0</v>
      </c>
      <c r="Q8" s="27" t="s">
        <v>742</v>
      </c>
      <c r="R8" s="28" t="s">
        <v>742</v>
      </c>
      <c r="S8" s="28" t="s">
        <v>742</v>
      </c>
      <c r="T8" s="28" t="s">
        <v>742</v>
      </c>
      <c r="U8" s="27" t="s">
        <v>742</v>
      </c>
      <c r="V8" s="28" t="s">
        <v>742</v>
      </c>
      <c r="W8" s="28" t="s">
        <v>742</v>
      </c>
      <c r="X8" s="28" t="s">
        <v>742</v>
      </c>
    </row>
    <row r="9" spans="1:24" ht="20.100000000000001" customHeight="1">
      <c r="D9" s="2"/>
      <c r="E9" s="3" t="s">
        <v>55</v>
      </c>
      <c r="F9" s="2" t="s">
        <v>56</v>
      </c>
      <c r="G9" s="4">
        <v>26</v>
      </c>
      <c r="H9" s="4">
        <v>26</v>
      </c>
      <c r="I9" s="4">
        <v>26</v>
      </c>
      <c r="J9" s="4">
        <v>26</v>
      </c>
      <c r="K9" s="4">
        <v>7</v>
      </c>
      <c r="M9" s="4">
        <v>0</v>
      </c>
      <c r="N9" s="4">
        <v>0</v>
      </c>
      <c r="O9" s="4">
        <v>0</v>
      </c>
      <c r="P9" s="4">
        <v>-19</v>
      </c>
      <c r="Q9" s="27">
        <v>0</v>
      </c>
      <c r="R9" s="28">
        <v>0</v>
      </c>
      <c r="S9" s="28">
        <v>0</v>
      </c>
      <c r="T9" s="28">
        <v>-0.73076923076923084</v>
      </c>
      <c r="U9" s="27">
        <v>0</v>
      </c>
      <c r="V9" s="28">
        <v>0</v>
      </c>
      <c r="W9" s="28">
        <v>0</v>
      </c>
      <c r="X9" s="28">
        <v>-0.73076923076923084</v>
      </c>
    </row>
    <row r="10" spans="1:24" ht="20.100000000000001" customHeight="1">
      <c r="D10" s="2"/>
      <c r="E10" s="3" t="s">
        <v>57</v>
      </c>
      <c r="F10" s="2" t="s">
        <v>58</v>
      </c>
      <c r="G10" s="4">
        <v>0</v>
      </c>
      <c r="H10" s="4">
        <v>0</v>
      </c>
      <c r="I10" s="4">
        <v>0</v>
      </c>
      <c r="J10" s="4">
        <v>0</v>
      </c>
      <c r="K10" s="4">
        <v>0</v>
      </c>
      <c r="M10" s="4">
        <v>0</v>
      </c>
      <c r="N10" s="4">
        <v>0</v>
      </c>
      <c r="O10" s="4">
        <v>0</v>
      </c>
      <c r="P10" s="4">
        <v>0</v>
      </c>
      <c r="Q10" s="27" t="s">
        <v>742</v>
      </c>
      <c r="R10" s="28" t="s">
        <v>742</v>
      </c>
      <c r="S10" s="28" t="s">
        <v>742</v>
      </c>
      <c r="T10" s="28" t="s">
        <v>742</v>
      </c>
      <c r="U10" s="27" t="s">
        <v>742</v>
      </c>
      <c r="V10" s="28" t="s">
        <v>742</v>
      </c>
      <c r="W10" s="28" t="s">
        <v>742</v>
      </c>
      <c r="X10" s="28" t="s">
        <v>742</v>
      </c>
    </row>
    <row r="11" spans="1:24" ht="20.100000000000001" customHeight="1">
      <c r="D11" s="2"/>
      <c r="E11" s="3" t="s">
        <v>59</v>
      </c>
      <c r="F11" s="2" t="s">
        <v>60</v>
      </c>
      <c r="G11" s="4">
        <v>0</v>
      </c>
      <c r="H11" s="4">
        <v>0</v>
      </c>
      <c r="I11" s="4">
        <v>0</v>
      </c>
      <c r="J11" s="4">
        <v>0</v>
      </c>
      <c r="K11" s="4">
        <v>0</v>
      </c>
      <c r="M11" s="4">
        <v>0</v>
      </c>
      <c r="N11" s="4">
        <v>0</v>
      </c>
      <c r="O11" s="4">
        <v>0</v>
      </c>
      <c r="P11" s="4">
        <v>0</v>
      </c>
      <c r="Q11" s="27" t="s">
        <v>742</v>
      </c>
      <c r="R11" s="28" t="s">
        <v>742</v>
      </c>
      <c r="S11" s="28" t="s">
        <v>742</v>
      </c>
      <c r="T11" s="28" t="s">
        <v>742</v>
      </c>
      <c r="U11" s="27" t="s">
        <v>742</v>
      </c>
      <c r="V11" s="28" t="s">
        <v>742</v>
      </c>
      <c r="W11" s="28" t="s">
        <v>742</v>
      </c>
      <c r="X11" s="28" t="s">
        <v>742</v>
      </c>
    </row>
    <row r="12" spans="1:24" ht="20.100000000000001" customHeight="1">
      <c r="D12" s="2"/>
      <c r="E12" s="3" t="s">
        <v>61</v>
      </c>
      <c r="F12" s="2" t="s">
        <v>62</v>
      </c>
      <c r="G12" s="4">
        <v>0</v>
      </c>
      <c r="H12" s="4">
        <v>0</v>
      </c>
      <c r="I12" s="4">
        <v>0</v>
      </c>
      <c r="J12" s="4">
        <v>0</v>
      </c>
      <c r="K12" s="4">
        <v>0</v>
      </c>
      <c r="M12" s="4">
        <v>0</v>
      </c>
      <c r="N12" s="4">
        <v>0</v>
      </c>
      <c r="O12" s="4">
        <v>0</v>
      </c>
      <c r="P12" s="4">
        <v>0</v>
      </c>
      <c r="Q12" s="27" t="s">
        <v>742</v>
      </c>
      <c r="R12" s="28" t="s">
        <v>742</v>
      </c>
      <c r="S12" s="28" t="s">
        <v>742</v>
      </c>
      <c r="T12" s="28" t="s">
        <v>742</v>
      </c>
      <c r="U12" s="27" t="s">
        <v>742</v>
      </c>
      <c r="V12" s="28" t="s">
        <v>742</v>
      </c>
      <c r="W12" s="28" t="s">
        <v>742</v>
      </c>
      <c r="X12" s="28" t="s">
        <v>742</v>
      </c>
    </row>
    <row r="13" spans="1:24" ht="20.100000000000001" customHeight="1">
      <c r="D13" s="2" t="s">
        <v>6</v>
      </c>
      <c r="E13" s="3" t="s">
        <v>9</v>
      </c>
      <c r="F13" s="2" t="s">
        <v>98</v>
      </c>
      <c r="G13" s="4">
        <v>2941</v>
      </c>
      <c r="H13" s="4">
        <v>2941</v>
      </c>
      <c r="I13" s="4">
        <v>2941</v>
      </c>
      <c r="J13" s="4">
        <v>2941</v>
      </c>
      <c r="K13" s="4">
        <v>2679</v>
      </c>
      <c r="M13" s="4">
        <v>0</v>
      </c>
      <c r="N13" s="4">
        <v>0</v>
      </c>
      <c r="O13" s="4">
        <v>0</v>
      </c>
      <c r="P13" s="4">
        <v>-262</v>
      </c>
      <c r="Q13" s="27">
        <v>0</v>
      </c>
      <c r="R13" s="28">
        <v>0</v>
      </c>
      <c r="S13" s="28">
        <v>0</v>
      </c>
      <c r="T13" s="28">
        <v>-8.9085345120707204E-2</v>
      </c>
      <c r="U13" s="27">
        <v>0</v>
      </c>
      <c r="V13" s="28">
        <v>0</v>
      </c>
      <c r="W13" s="28">
        <v>0</v>
      </c>
      <c r="X13" s="28">
        <v>-8.9085345120707204E-2</v>
      </c>
    </row>
    <row r="14" spans="1:24" ht="20.100000000000001" customHeight="1">
      <c r="D14" s="2"/>
      <c r="E14" s="3" t="s">
        <v>63</v>
      </c>
      <c r="F14" s="2" t="s">
        <v>64</v>
      </c>
      <c r="G14" s="4">
        <v>0</v>
      </c>
      <c r="H14" s="4">
        <v>0</v>
      </c>
      <c r="I14" s="4">
        <v>0</v>
      </c>
      <c r="J14" s="4">
        <v>0</v>
      </c>
      <c r="K14" s="4">
        <v>0</v>
      </c>
      <c r="M14" s="4">
        <v>0</v>
      </c>
      <c r="N14" s="4">
        <v>0</v>
      </c>
      <c r="O14" s="4">
        <v>0</v>
      </c>
      <c r="P14" s="4">
        <v>0</v>
      </c>
      <c r="Q14" s="27" t="s">
        <v>742</v>
      </c>
      <c r="R14" s="28" t="s">
        <v>742</v>
      </c>
      <c r="S14" s="28" t="s">
        <v>742</v>
      </c>
      <c r="T14" s="28" t="s">
        <v>742</v>
      </c>
      <c r="U14" s="27" t="s">
        <v>742</v>
      </c>
      <c r="V14" s="28" t="s">
        <v>742</v>
      </c>
      <c r="W14" s="28" t="s">
        <v>742</v>
      </c>
      <c r="X14" s="28" t="s">
        <v>742</v>
      </c>
    </row>
    <row r="15" spans="1:24" ht="20.100000000000001" customHeight="1">
      <c r="D15" s="2"/>
      <c r="E15" s="3" t="s">
        <v>65</v>
      </c>
      <c r="F15" s="2" t="s">
        <v>66</v>
      </c>
      <c r="G15" s="4">
        <v>2165</v>
      </c>
      <c r="H15" s="4">
        <v>2165</v>
      </c>
      <c r="I15" s="4">
        <v>2165</v>
      </c>
      <c r="J15" s="4">
        <v>2165</v>
      </c>
      <c r="K15" s="4">
        <v>2073</v>
      </c>
      <c r="M15" s="7">
        <v>0</v>
      </c>
      <c r="N15" s="7">
        <v>0</v>
      </c>
      <c r="O15" s="7">
        <v>0</v>
      </c>
      <c r="P15" s="7">
        <v>-92</v>
      </c>
      <c r="Q15" s="30">
        <v>0</v>
      </c>
      <c r="R15" s="31">
        <v>0</v>
      </c>
      <c r="S15" s="31">
        <v>0</v>
      </c>
      <c r="T15" s="31">
        <v>-4.2494226327944529E-2</v>
      </c>
      <c r="U15" s="30">
        <v>0</v>
      </c>
      <c r="V15" s="31">
        <v>0</v>
      </c>
      <c r="W15" s="31">
        <v>0</v>
      </c>
      <c r="X15" s="31">
        <v>-4.2494226327944529E-2</v>
      </c>
    </row>
    <row r="16" spans="1:24" ht="20.100000000000001" customHeight="1">
      <c r="D16" s="2"/>
      <c r="E16" s="3" t="s">
        <v>67</v>
      </c>
      <c r="F16" s="2" t="s">
        <v>68</v>
      </c>
      <c r="G16" s="4">
        <v>516</v>
      </c>
      <c r="H16" s="4">
        <v>516</v>
      </c>
      <c r="I16" s="4">
        <v>516</v>
      </c>
      <c r="J16" s="4">
        <v>516</v>
      </c>
      <c r="K16" s="4">
        <v>403</v>
      </c>
      <c r="M16" s="7">
        <v>0</v>
      </c>
      <c r="N16" s="7">
        <v>0</v>
      </c>
      <c r="O16" s="7">
        <v>0</v>
      </c>
      <c r="P16" s="7">
        <v>-113</v>
      </c>
      <c r="Q16" s="30">
        <v>0</v>
      </c>
      <c r="R16" s="31">
        <v>0</v>
      </c>
      <c r="S16" s="31">
        <v>0</v>
      </c>
      <c r="T16" s="31">
        <v>-0.21899224806201545</v>
      </c>
      <c r="U16" s="30">
        <v>0</v>
      </c>
      <c r="V16" s="31">
        <v>0</v>
      </c>
      <c r="W16" s="31">
        <v>0</v>
      </c>
      <c r="X16" s="31">
        <v>-0.21899224806201545</v>
      </c>
    </row>
    <row r="17" spans="4:24" ht="20.100000000000001" customHeight="1">
      <c r="D17" s="2"/>
      <c r="E17" s="3" t="s">
        <v>69</v>
      </c>
      <c r="F17" s="2" t="s">
        <v>70</v>
      </c>
      <c r="G17" s="4">
        <v>66</v>
      </c>
      <c r="H17" s="4">
        <v>66</v>
      </c>
      <c r="I17" s="4">
        <v>66</v>
      </c>
      <c r="J17" s="4">
        <v>66</v>
      </c>
      <c r="K17" s="4">
        <v>50</v>
      </c>
      <c r="M17" s="7">
        <v>0</v>
      </c>
      <c r="N17" s="7">
        <v>0</v>
      </c>
      <c r="O17" s="7">
        <v>0</v>
      </c>
      <c r="P17" s="7">
        <v>-16</v>
      </c>
      <c r="Q17" s="30">
        <v>0</v>
      </c>
      <c r="R17" s="31">
        <v>0</v>
      </c>
      <c r="S17" s="31">
        <v>0</v>
      </c>
      <c r="T17" s="31">
        <v>-0.24242424242424243</v>
      </c>
      <c r="U17" s="30">
        <v>0</v>
      </c>
      <c r="V17" s="31">
        <v>0</v>
      </c>
      <c r="W17" s="31">
        <v>0</v>
      </c>
      <c r="X17" s="31">
        <v>-0.24242424242424243</v>
      </c>
    </row>
    <row r="18" spans="4:24" ht="20.100000000000001" customHeight="1">
      <c r="D18" s="2"/>
      <c r="E18" s="3" t="s">
        <v>71</v>
      </c>
      <c r="F18" s="2" t="s">
        <v>72</v>
      </c>
      <c r="G18" s="4">
        <v>194</v>
      </c>
      <c r="H18" s="4">
        <v>194</v>
      </c>
      <c r="I18" s="4">
        <v>194</v>
      </c>
      <c r="J18" s="4">
        <v>194</v>
      </c>
      <c r="K18" s="4">
        <v>153</v>
      </c>
      <c r="M18" s="7">
        <v>0</v>
      </c>
      <c r="N18" s="7">
        <v>0</v>
      </c>
      <c r="O18" s="7">
        <v>0</v>
      </c>
      <c r="P18" s="7">
        <v>-41</v>
      </c>
      <c r="Q18" s="30">
        <v>0</v>
      </c>
      <c r="R18" s="31">
        <v>0</v>
      </c>
      <c r="S18" s="31">
        <v>0</v>
      </c>
      <c r="T18" s="31">
        <v>-0.21134020618556704</v>
      </c>
      <c r="U18" s="30">
        <v>0</v>
      </c>
      <c r="V18" s="31">
        <v>0</v>
      </c>
      <c r="W18" s="31">
        <v>0</v>
      </c>
      <c r="X18" s="31">
        <v>-0.21134020618556704</v>
      </c>
    </row>
    <row r="19" spans="4:24" ht="20.100000000000001" customHeight="1">
      <c r="D19" s="2"/>
      <c r="E19" s="3" t="s">
        <v>73</v>
      </c>
      <c r="F19" s="2" t="s">
        <v>74</v>
      </c>
      <c r="G19" s="4">
        <v>0</v>
      </c>
      <c r="H19" s="4">
        <v>0</v>
      </c>
      <c r="I19" s="4">
        <v>0</v>
      </c>
      <c r="J19" s="4">
        <v>0</v>
      </c>
      <c r="K19" s="4">
        <v>0</v>
      </c>
      <c r="M19" s="7">
        <v>0</v>
      </c>
      <c r="N19" s="7">
        <v>0</v>
      </c>
      <c r="O19" s="7">
        <v>0</v>
      </c>
      <c r="P19" s="7">
        <v>0</v>
      </c>
      <c r="Q19" s="30" t="s">
        <v>742</v>
      </c>
      <c r="R19" s="31" t="s">
        <v>742</v>
      </c>
      <c r="S19" s="31" t="s">
        <v>742</v>
      </c>
      <c r="T19" s="31" t="s">
        <v>742</v>
      </c>
      <c r="U19" s="30" t="s">
        <v>742</v>
      </c>
      <c r="V19" s="31" t="s">
        <v>742</v>
      </c>
      <c r="W19" s="31" t="s">
        <v>742</v>
      </c>
      <c r="X19" s="31" t="s">
        <v>742</v>
      </c>
    </row>
    <row r="20" spans="4:24" ht="20.100000000000001" customHeight="1">
      <c r="D20" s="2"/>
      <c r="E20" s="3" t="s">
        <v>75</v>
      </c>
      <c r="F20" s="2" t="s">
        <v>64</v>
      </c>
      <c r="G20" s="4">
        <v>0</v>
      </c>
      <c r="H20" s="4">
        <v>0</v>
      </c>
      <c r="I20" s="4">
        <v>0</v>
      </c>
      <c r="J20" s="4">
        <v>0</v>
      </c>
      <c r="K20" s="4">
        <v>0</v>
      </c>
      <c r="M20" s="7">
        <v>0</v>
      </c>
      <c r="N20" s="7">
        <v>0</v>
      </c>
      <c r="O20" s="7">
        <v>0</v>
      </c>
      <c r="P20" s="7">
        <v>0</v>
      </c>
      <c r="Q20" s="30" t="s">
        <v>742</v>
      </c>
      <c r="R20" s="31" t="s">
        <v>742</v>
      </c>
      <c r="S20" s="31" t="s">
        <v>742</v>
      </c>
      <c r="T20" s="31" t="s">
        <v>742</v>
      </c>
      <c r="U20" s="30" t="s">
        <v>742</v>
      </c>
      <c r="V20" s="31" t="s">
        <v>742</v>
      </c>
      <c r="W20" s="31" t="s">
        <v>742</v>
      </c>
      <c r="X20" s="31" t="s">
        <v>742</v>
      </c>
    </row>
    <row r="21" spans="4:24" ht="20.100000000000001" customHeight="1">
      <c r="D21" s="2"/>
      <c r="E21" s="3" t="s">
        <v>76</v>
      </c>
      <c r="F21" s="2" t="s">
        <v>99</v>
      </c>
      <c r="G21" s="4">
        <v>0</v>
      </c>
      <c r="H21" s="4">
        <v>0</v>
      </c>
      <c r="I21" s="4">
        <v>0</v>
      </c>
      <c r="J21" s="4">
        <v>0</v>
      </c>
      <c r="K21" s="4">
        <v>0</v>
      </c>
      <c r="M21" s="7">
        <v>0</v>
      </c>
      <c r="N21" s="7">
        <v>0</v>
      </c>
      <c r="O21" s="7">
        <v>0</v>
      </c>
      <c r="P21" s="7">
        <v>0</v>
      </c>
      <c r="Q21" s="30" t="s">
        <v>742</v>
      </c>
      <c r="R21" s="31" t="s">
        <v>742</v>
      </c>
      <c r="S21" s="31" t="s">
        <v>742</v>
      </c>
      <c r="T21" s="31" t="s">
        <v>742</v>
      </c>
      <c r="U21" s="30" t="s">
        <v>742</v>
      </c>
      <c r="V21" s="31" t="s">
        <v>742</v>
      </c>
      <c r="W21" s="31" t="s">
        <v>742</v>
      </c>
      <c r="X21" s="31" t="s">
        <v>742</v>
      </c>
    </row>
    <row r="22" spans="4:24" ht="20.100000000000001" customHeight="1">
      <c r="D22" s="2"/>
      <c r="E22" s="3" t="s">
        <v>77</v>
      </c>
      <c r="F22" s="2" t="s">
        <v>78</v>
      </c>
      <c r="G22" s="4">
        <v>0</v>
      </c>
      <c r="H22" s="4">
        <v>0</v>
      </c>
      <c r="I22" s="4">
        <v>0</v>
      </c>
      <c r="J22" s="4">
        <v>0</v>
      </c>
      <c r="K22" s="4">
        <v>0</v>
      </c>
      <c r="M22" s="7">
        <v>0</v>
      </c>
      <c r="N22" s="7">
        <v>0</v>
      </c>
      <c r="O22" s="7">
        <v>0</v>
      </c>
      <c r="P22" s="7">
        <v>0</v>
      </c>
      <c r="Q22" s="30" t="s">
        <v>742</v>
      </c>
      <c r="R22" s="31" t="s">
        <v>742</v>
      </c>
      <c r="S22" s="31" t="s">
        <v>742</v>
      </c>
      <c r="T22" s="31" t="s">
        <v>742</v>
      </c>
      <c r="U22" s="30" t="s">
        <v>742</v>
      </c>
      <c r="V22" s="31" t="s">
        <v>742</v>
      </c>
      <c r="W22" s="31" t="s">
        <v>742</v>
      </c>
      <c r="X22" s="31" t="s">
        <v>742</v>
      </c>
    </row>
    <row r="23" spans="4:24" ht="20.100000000000001" customHeight="1">
      <c r="D23" s="2" t="s">
        <v>41</v>
      </c>
      <c r="E23" s="3" t="s">
        <v>38</v>
      </c>
      <c r="F23" s="2" t="s">
        <v>100</v>
      </c>
      <c r="G23" s="4">
        <v>504</v>
      </c>
      <c r="H23" s="4">
        <v>504</v>
      </c>
      <c r="I23" s="4">
        <v>504</v>
      </c>
      <c r="J23" s="4">
        <v>504</v>
      </c>
      <c r="K23" s="4">
        <v>235</v>
      </c>
      <c r="M23" s="7">
        <v>0</v>
      </c>
      <c r="N23" s="7">
        <v>0</v>
      </c>
      <c r="O23" s="7">
        <v>0</v>
      </c>
      <c r="P23" s="7">
        <v>-269</v>
      </c>
      <c r="Q23" s="30">
        <v>0</v>
      </c>
      <c r="R23" s="31">
        <v>0</v>
      </c>
      <c r="S23" s="31">
        <v>0</v>
      </c>
      <c r="T23" s="31">
        <v>-0.53373015873015872</v>
      </c>
      <c r="U23" s="30">
        <v>0</v>
      </c>
      <c r="V23" s="31">
        <v>0</v>
      </c>
      <c r="W23" s="31">
        <v>0</v>
      </c>
      <c r="X23" s="31">
        <v>-0.53373015873015872</v>
      </c>
    </row>
    <row r="24" spans="4:24" ht="20.100000000000001" customHeight="1">
      <c r="D24" s="2"/>
      <c r="E24" s="3" t="s">
        <v>79</v>
      </c>
      <c r="F24" s="2" t="s">
        <v>80</v>
      </c>
      <c r="G24" s="4">
        <v>23</v>
      </c>
      <c r="H24" s="4">
        <v>23</v>
      </c>
      <c r="I24" s="4">
        <v>23</v>
      </c>
      <c r="J24" s="4">
        <v>23</v>
      </c>
      <c r="K24" s="4">
        <v>24</v>
      </c>
      <c r="M24" s="7">
        <v>0</v>
      </c>
      <c r="N24" s="7">
        <v>0</v>
      </c>
      <c r="O24" s="7">
        <v>0</v>
      </c>
      <c r="P24" s="7">
        <v>1</v>
      </c>
      <c r="Q24" s="30">
        <v>0</v>
      </c>
      <c r="R24" s="31">
        <v>0</v>
      </c>
      <c r="S24" s="31">
        <v>0</v>
      </c>
      <c r="T24" s="31">
        <v>4.3478260869565188E-2</v>
      </c>
      <c r="U24" s="30">
        <v>0</v>
      </c>
      <c r="V24" s="31">
        <v>0</v>
      </c>
      <c r="W24" s="31">
        <v>0</v>
      </c>
      <c r="X24" s="31">
        <v>4.3478260869565188E-2</v>
      </c>
    </row>
    <row r="25" spans="4:24" ht="20.100000000000001" customHeight="1">
      <c r="D25" s="2"/>
      <c r="E25" s="3" t="s">
        <v>81</v>
      </c>
      <c r="F25" s="2" t="s">
        <v>82</v>
      </c>
      <c r="G25" s="4">
        <v>473</v>
      </c>
      <c r="H25" s="4">
        <v>473</v>
      </c>
      <c r="I25" s="4">
        <v>473</v>
      </c>
      <c r="J25" s="4">
        <v>473</v>
      </c>
      <c r="K25" s="4">
        <v>203</v>
      </c>
      <c r="M25" s="7">
        <v>0</v>
      </c>
      <c r="N25" s="7">
        <v>0</v>
      </c>
      <c r="O25" s="7">
        <v>0</v>
      </c>
      <c r="P25" s="7">
        <v>-270</v>
      </c>
      <c r="Q25" s="30">
        <v>0</v>
      </c>
      <c r="R25" s="31">
        <v>0</v>
      </c>
      <c r="S25" s="31">
        <v>0</v>
      </c>
      <c r="T25" s="31">
        <v>-0.57082452431289643</v>
      </c>
      <c r="U25" s="30">
        <v>0</v>
      </c>
      <c r="V25" s="31">
        <v>0</v>
      </c>
      <c r="W25" s="31">
        <v>0</v>
      </c>
      <c r="X25" s="31">
        <v>-0.57082452431289643</v>
      </c>
    </row>
    <row r="26" spans="4:24" ht="20.100000000000001" customHeight="1">
      <c r="D26" s="2"/>
      <c r="E26" s="3" t="s">
        <v>83</v>
      </c>
      <c r="F26" s="2" t="s">
        <v>101</v>
      </c>
      <c r="G26" s="4">
        <v>0</v>
      </c>
      <c r="H26" s="4">
        <v>0</v>
      </c>
      <c r="I26" s="4">
        <v>0</v>
      </c>
      <c r="J26" s="4">
        <v>0</v>
      </c>
      <c r="K26" s="4">
        <v>0</v>
      </c>
      <c r="M26" s="7">
        <v>0</v>
      </c>
      <c r="N26" s="7">
        <v>0</v>
      </c>
      <c r="O26" s="7">
        <v>0</v>
      </c>
      <c r="P26" s="7">
        <v>0</v>
      </c>
      <c r="Q26" s="30" t="s">
        <v>742</v>
      </c>
      <c r="R26" s="31" t="s">
        <v>742</v>
      </c>
      <c r="S26" s="31" t="s">
        <v>742</v>
      </c>
      <c r="T26" s="31" t="s">
        <v>742</v>
      </c>
      <c r="U26" s="30" t="s">
        <v>742</v>
      </c>
      <c r="V26" s="31" t="s">
        <v>742</v>
      </c>
      <c r="W26" s="31" t="s">
        <v>742</v>
      </c>
      <c r="X26" s="31" t="s">
        <v>742</v>
      </c>
    </row>
    <row r="27" spans="4:24" ht="20.100000000000001" customHeight="1">
      <c r="D27" s="2"/>
      <c r="E27" s="3" t="s">
        <v>84</v>
      </c>
      <c r="F27" s="2" t="s">
        <v>85</v>
      </c>
      <c r="G27" s="4">
        <v>0</v>
      </c>
      <c r="H27" s="4">
        <v>0</v>
      </c>
      <c r="I27" s="4">
        <v>0</v>
      </c>
      <c r="J27" s="4">
        <v>0</v>
      </c>
      <c r="K27" s="4">
        <v>0</v>
      </c>
      <c r="M27" s="7">
        <v>0</v>
      </c>
      <c r="N27" s="7">
        <v>0</v>
      </c>
      <c r="O27" s="7">
        <v>0</v>
      </c>
      <c r="P27" s="7">
        <v>0</v>
      </c>
      <c r="Q27" s="30" t="s">
        <v>742</v>
      </c>
      <c r="R27" s="31" t="s">
        <v>742</v>
      </c>
      <c r="S27" s="31" t="s">
        <v>742</v>
      </c>
      <c r="T27" s="31" t="s">
        <v>742</v>
      </c>
      <c r="U27" s="30" t="s">
        <v>742</v>
      </c>
      <c r="V27" s="31" t="s">
        <v>742</v>
      </c>
      <c r="W27" s="31" t="s">
        <v>742</v>
      </c>
      <c r="X27" s="31" t="s">
        <v>742</v>
      </c>
    </row>
    <row r="28" spans="4:24" ht="20.100000000000001" customHeight="1">
      <c r="D28" s="2"/>
      <c r="E28" s="3" t="s">
        <v>86</v>
      </c>
      <c r="F28" s="2" t="s">
        <v>102</v>
      </c>
      <c r="G28" s="4">
        <v>0</v>
      </c>
      <c r="H28" s="4">
        <v>0</v>
      </c>
      <c r="I28" s="4">
        <v>0</v>
      </c>
      <c r="J28" s="4">
        <v>0</v>
      </c>
      <c r="K28" s="4">
        <v>0</v>
      </c>
      <c r="M28" s="7">
        <v>0</v>
      </c>
      <c r="N28" s="7">
        <v>0</v>
      </c>
      <c r="O28" s="7">
        <v>0</v>
      </c>
      <c r="P28" s="7">
        <v>0</v>
      </c>
      <c r="Q28" s="30" t="s">
        <v>742</v>
      </c>
      <c r="R28" s="31" t="s">
        <v>742</v>
      </c>
      <c r="S28" s="31" t="s">
        <v>742</v>
      </c>
      <c r="T28" s="31" t="s">
        <v>742</v>
      </c>
      <c r="U28" s="30" t="s">
        <v>742</v>
      </c>
      <c r="V28" s="31" t="s">
        <v>742</v>
      </c>
      <c r="W28" s="31" t="s">
        <v>742</v>
      </c>
      <c r="X28" s="31" t="s">
        <v>742</v>
      </c>
    </row>
    <row r="29" spans="4:24" ht="20.100000000000001" customHeight="1">
      <c r="D29" s="2"/>
      <c r="E29" s="3" t="s">
        <v>87</v>
      </c>
      <c r="F29" s="2" t="s">
        <v>103</v>
      </c>
      <c r="G29" s="4">
        <v>0</v>
      </c>
      <c r="H29" s="4">
        <v>0</v>
      </c>
      <c r="I29" s="4">
        <v>0</v>
      </c>
      <c r="J29" s="4">
        <v>0</v>
      </c>
      <c r="K29" s="4">
        <v>0</v>
      </c>
      <c r="M29" s="7">
        <v>0</v>
      </c>
      <c r="N29" s="7">
        <v>0</v>
      </c>
      <c r="O29" s="7">
        <v>0</v>
      </c>
      <c r="P29" s="7">
        <v>0</v>
      </c>
      <c r="Q29" s="30" t="s">
        <v>742</v>
      </c>
      <c r="R29" s="31" t="s">
        <v>742</v>
      </c>
      <c r="S29" s="31" t="s">
        <v>742</v>
      </c>
      <c r="T29" s="31" t="s">
        <v>742</v>
      </c>
      <c r="U29" s="30" t="s">
        <v>742</v>
      </c>
      <c r="V29" s="31" t="s">
        <v>742</v>
      </c>
      <c r="W29" s="31" t="s">
        <v>742</v>
      </c>
      <c r="X29" s="31" t="s">
        <v>742</v>
      </c>
    </row>
    <row r="30" spans="4:24" ht="20.100000000000001" customHeight="1">
      <c r="D30" s="2"/>
      <c r="E30" s="3" t="s">
        <v>88</v>
      </c>
      <c r="F30" s="2" t="s">
        <v>89</v>
      </c>
      <c r="G30" s="4">
        <v>0</v>
      </c>
      <c r="H30" s="4">
        <v>0</v>
      </c>
      <c r="I30" s="4">
        <v>0</v>
      </c>
      <c r="J30" s="4">
        <v>0</v>
      </c>
      <c r="K30" s="4">
        <v>0</v>
      </c>
      <c r="M30" s="7">
        <v>0</v>
      </c>
      <c r="N30" s="7">
        <v>0</v>
      </c>
      <c r="O30" s="7">
        <v>0</v>
      </c>
      <c r="P30" s="7">
        <v>0</v>
      </c>
      <c r="Q30" s="30" t="s">
        <v>742</v>
      </c>
      <c r="R30" s="31" t="s">
        <v>742</v>
      </c>
      <c r="S30" s="31" t="s">
        <v>742</v>
      </c>
      <c r="T30" s="31" t="s">
        <v>742</v>
      </c>
      <c r="U30" s="30" t="s">
        <v>742</v>
      </c>
      <c r="V30" s="31" t="s">
        <v>742</v>
      </c>
      <c r="W30" s="31" t="s">
        <v>742</v>
      </c>
      <c r="X30" s="31" t="s">
        <v>742</v>
      </c>
    </row>
    <row r="31" spans="4:24" ht="20.100000000000001" customHeight="1">
      <c r="D31" s="2"/>
      <c r="E31" s="3" t="s">
        <v>90</v>
      </c>
      <c r="F31" s="2" t="s">
        <v>104</v>
      </c>
      <c r="G31" s="4">
        <v>0</v>
      </c>
      <c r="H31" s="4">
        <v>0</v>
      </c>
      <c r="I31" s="4">
        <v>0</v>
      </c>
      <c r="J31" s="4">
        <v>0</v>
      </c>
      <c r="K31" s="4">
        <v>0</v>
      </c>
      <c r="M31" s="7">
        <v>0</v>
      </c>
      <c r="N31" s="7">
        <v>0</v>
      </c>
      <c r="O31" s="7">
        <v>0</v>
      </c>
      <c r="P31" s="7">
        <v>0</v>
      </c>
      <c r="Q31" s="30" t="s">
        <v>742</v>
      </c>
      <c r="R31" s="31" t="s">
        <v>742</v>
      </c>
      <c r="S31" s="31" t="s">
        <v>742</v>
      </c>
      <c r="T31" s="31" t="s">
        <v>742</v>
      </c>
      <c r="U31" s="30" t="s">
        <v>742</v>
      </c>
      <c r="V31" s="31" t="s">
        <v>742</v>
      </c>
      <c r="W31" s="31" t="s">
        <v>742</v>
      </c>
      <c r="X31" s="31" t="s">
        <v>742</v>
      </c>
    </row>
    <row r="32" spans="4:24" ht="20.100000000000001" customHeight="1">
      <c r="D32" s="2"/>
      <c r="E32" s="3" t="s">
        <v>91</v>
      </c>
      <c r="F32" s="2" t="s">
        <v>92</v>
      </c>
      <c r="G32" s="4">
        <v>8</v>
      </c>
      <c r="H32" s="4">
        <v>8</v>
      </c>
      <c r="I32" s="4">
        <v>8</v>
      </c>
      <c r="J32" s="4">
        <v>8</v>
      </c>
      <c r="K32" s="4">
        <v>8</v>
      </c>
      <c r="M32" s="7">
        <v>0</v>
      </c>
      <c r="N32" s="7">
        <v>0</v>
      </c>
      <c r="O32" s="7">
        <v>0</v>
      </c>
      <c r="P32" s="7">
        <v>0</v>
      </c>
      <c r="Q32" s="30">
        <v>0</v>
      </c>
      <c r="R32" s="31">
        <v>0</v>
      </c>
      <c r="S32" s="31">
        <v>0</v>
      </c>
      <c r="T32" s="31">
        <v>0</v>
      </c>
      <c r="U32" s="30">
        <v>0</v>
      </c>
      <c r="V32" s="31">
        <v>0</v>
      </c>
      <c r="W32" s="31">
        <v>0</v>
      </c>
      <c r="X32" s="31">
        <v>0</v>
      </c>
    </row>
    <row r="33" spans="4:24" ht="20.100000000000001" customHeight="1">
      <c r="D33" s="2" t="s">
        <v>8</v>
      </c>
      <c r="E33" s="3" t="s">
        <v>39</v>
      </c>
      <c r="F33" s="2" t="s">
        <v>105</v>
      </c>
      <c r="G33" s="4">
        <v>190</v>
      </c>
      <c r="H33" s="4">
        <v>190</v>
      </c>
      <c r="I33" s="4">
        <v>190</v>
      </c>
      <c r="J33" s="4">
        <v>190</v>
      </c>
      <c r="K33" s="4">
        <v>187</v>
      </c>
      <c r="M33" s="7">
        <v>0</v>
      </c>
      <c r="N33" s="7">
        <v>0</v>
      </c>
      <c r="O33" s="7">
        <v>0</v>
      </c>
      <c r="P33" s="7">
        <v>-3</v>
      </c>
      <c r="Q33" s="30">
        <v>0</v>
      </c>
      <c r="R33" s="31">
        <v>0</v>
      </c>
      <c r="S33" s="31">
        <v>0</v>
      </c>
      <c r="T33" s="31">
        <v>-1.5789473684210575E-2</v>
      </c>
      <c r="U33" s="30">
        <v>0</v>
      </c>
      <c r="V33" s="31">
        <v>0</v>
      </c>
      <c r="W33" s="31">
        <v>0</v>
      </c>
      <c r="X33" s="31">
        <v>-1.5789473684210575E-2</v>
      </c>
    </row>
    <row r="34" spans="4:24" ht="20.100000000000001" customHeight="1">
      <c r="D34" s="2"/>
      <c r="E34" s="3" t="s">
        <v>93</v>
      </c>
      <c r="F34" s="2" t="s">
        <v>106</v>
      </c>
      <c r="G34" s="4">
        <v>115</v>
      </c>
      <c r="H34" s="4">
        <v>115</v>
      </c>
      <c r="I34" s="4">
        <v>115</v>
      </c>
      <c r="J34" s="4">
        <v>115</v>
      </c>
      <c r="K34" s="4">
        <v>112</v>
      </c>
      <c r="M34" s="7">
        <v>0</v>
      </c>
      <c r="N34" s="7">
        <v>0</v>
      </c>
      <c r="O34" s="7">
        <v>0</v>
      </c>
      <c r="P34" s="7">
        <v>-3</v>
      </c>
      <c r="Q34" s="30">
        <v>0</v>
      </c>
      <c r="R34" s="31">
        <v>0</v>
      </c>
      <c r="S34" s="31">
        <v>0</v>
      </c>
      <c r="T34" s="31">
        <v>-2.6086956521739091E-2</v>
      </c>
      <c r="U34" s="30">
        <v>0</v>
      </c>
      <c r="V34" s="31">
        <v>0</v>
      </c>
      <c r="W34" s="31">
        <v>0</v>
      </c>
      <c r="X34" s="31">
        <v>-2.6086956521739091E-2</v>
      </c>
    </row>
    <row r="35" spans="4:24" ht="20.100000000000001" customHeight="1">
      <c r="D35" s="2"/>
      <c r="E35" s="3" t="s">
        <v>94</v>
      </c>
      <c r="F35" s="2" t="s">
        <v>107</v>
      </c>
      <c r="G35" s="4">
        <v>0</v>
      </c>
      <c r="H35" s="4">
        <v>0</v>
      </c>
      <c r="I35" s="4">
        <v>0</v>
      </c>
      <c r="J35" s="4">
        <v>0</v>
      </c>
      <c r="K35" s="4">
        <v>0</v>
      </c>
      <c r="M35" s="7">
        <v>0</v>
      </c>
      <c r="N35" s="7">
        <v>0</v>
      </c>
      <c r="O35" s="7">
        <v>0</v>
      </c>
      <c r="P35" s="7">
        <v>0</v>
      </c>
      <c r="Q35" s="30" t="s">
        <v>742</v>
      </c>
      <c r="R35" s="31" t="s">
        <v>742</v>
      </c>
      <c r="S35" s="31" t="s">
        <v>742</v>
      </c>
      <c r="T35" s="31" t="s">
        <v>742</v>
      </c>
      <c r="U35" s="30" t="s">
        <v>742</v>
      </c>
      <c r="V35" s="31" t="s">
        <v>742</v>
      </c>
      <c r="W35" s="31" t="s">
        <v>742</v>
      </c>
      <c r="X35" s="31" t="s">
        <v>742</v>
      </c>
    </row>
    <row r="36" spans="4:24" ht="20.100000000000001" customHeight="1">
      <c r="D36" s="2"/>
      <c r="E36" s="3" t="s">
        <v>95</v>
      </c>
      <c r="F36" s="2" t="s">
        <v>108</v>
      </c>
      <c r="G36" s="4">
        <v>75</v>
      </c>
      <c r="H36" s="4">
        <v>75</v>
      </c>
      <c r="I36" s="4">
        <v>75</v>
      </c>
      <c r="J36" s="4">
        <v>75</v>
      </c>
      <c r="K36" s="4">
        <v>75</v>
      </c>
      <c r="M36" s="7">
        <v>0</v>
      </c>
      <c r="N36" s="7">
        <v>0</v>
      </c>
      <c r="O36" s="7">
        <v>0</v>
      </c>
      <c r="P36" s="7">
        <v>0</v>
      </c>
      <c r="Q36" s="30">
        <v>0</v>
      </c>
      <c r="R36" s="31">
        <v>0</v>
      </c>
      <c r="S36" s="31">
        <v>0</v>
      </c>
      <c r="T36" s="31">
        <v>0</v>
      </c>
      <c r="U36" s="30">
        <v>0</v>
      </c>
      <c r="V36" s="31">
        <v>0</v>
      </c>
      <c r="W36" s="31">
        <v>0</v>
      </c>
      <c r="X36" s="31">
        <v>0</v>
      </c>
    </row>
    <row r="37" spans="4:24" ht="20.100000000000001" customHeight="1">
      <c r="D37" s="2" t="s">
        <v>216</v>
      </c>
      <c r="E37" s="3" t="s">
        <v>10</v>
      </c>
      <c r="F37" s="2" t="s">
        <v>11</v>
      </c>
      <c r="G37" s="4">
        <v>5276</v>
      </c>
      <c r="H37" s="4">
        <v>5276</v>
      </c>
      <c r="I37" s="4">
        <v>5276</v>
      </c>
      <c r="J37" s="4">
        <v>5276</v>
      </c>
      <c r="K37" s="4">
        <v>5974</v>
      </c>
      <c r="M37" s="7">
        <v>0</v>
      </c>
      <c r="N37" s="7">
        <v>0</v>
      </c>
      <c r="O37" s="7">
        <v>0</v>
      </c>
      <c r="P37" s="7">
        <v>698</v>
      </c>
      <c r="Q37" s="30">
        <v>0</v>
      </c>
      <c r="R37" s="31">
        <v>0</v>
      </c>
      <c r="S37" s="31">
        <v>0</v>
      </c>
      <c r="T37" s="31">
        <v>0.13229719484457925</v>
      </c>
      <c r="U37" s="30">
        <v>0</v>
      </c>
      <c r="V37" s="31">
        <v>0</v>
      </c>
      <c r="W37" s="31">
        <v>0</v>
      </c>
      <c r="X37" s="31">
        <v>0.13229719484457925</v>
      </c>
    </row>
    <row r="38" spans="4:24" ht="20.100000000000001" customHeight="1">
      <c r="D38" s="2" t="s">
        <v>12</v>
      </c>
      <c r="E38" s="3" t="s">
        <v>7</v>
      </c>
      <c r="F38" s="2" t="s">
        <v>109</v>
      </c>
      <c r="G38" s="4">
        <v>3610</v>
      </c>
      <c r="H38" s="4">
        <v>3610</v>
      </c>
      <c r="I38" s="4">
        <v>3610</v>
      </c>
      <c r="J38" s="4">
        <v>3610</v>
      </c>
      <c r="K38" s="4">
        <v>4068</v>
      </c>
      <c r="M38" s="7">
        <v>0</v>
      </c>
      <c r="N38" s="7">
        <v>0</v>
      </c>
      <c r="O38" s="7">
        <v>0</v>
      </c>
      <c r="P38" s="7">
        <v>458</v>
      </c>
      <c r="Q38" s="30">
        <v>0</v>
      </c>
      <c r="R38" s="31">
        <v>0</v>
      </c>
      <c r="S38" s="31">
        <v>0</v>
      </c>
      <c r="T38" s="31">
        <v>0.12686980609418286</v>
      </c>
      <c r="U38" s="30">
        <v>0</v>
      </c>
      <c r="V38" s="31">
        <v>0</v>
      </c>
      <c r="W38" s="31">
        <v>0</v>
      </c>
      <c r="X38" s="31">
        <v>0.12686980609418286</v>
      </c>
    </row>
    <row r="39" spans="4:24" ht="20.100000000000001" customHeight="1">
      <c r="D39" s="2"/>
      <c r="E39" s="3" t="s">
        <v>51</v>
      </c>
      <c r="F39" s="2" t="s">
        <v>110</v>
      </c>
      <c r="G39" s="4">
        <v>0</v>
      </c>
      <c r="H39" s="4">
        <v>0</v>
      </c>
      <c r="I39" s="4">
        <v>0</v>
      </c>
      <c r="J39" s="4">
        <v>0</v>
      </c>
      <c r="K39" s="4">
        <v>0</v>
      </c>
      <c r="M39" s="7">
        <v>0</v>
      </c>
      <c r="N39" s="7">
        <v>0</v>
      </c>
      <c r="O39" s="7">
        <v>0</v>
      </c>
      <c r="P39" s="7">
        <v>0</v>
      </c>
      <c r="Q39" s="30" t="s">
        <v>742</v>
      </c>
      <c r="R39" s="31" t="s">
        <v>742</v>
      </c>
      <c r="S39" s="31" t="s">
        <v>742</v>
      </c>
      <c r="T39" s="31" t="s">
        <v>742</v>
      </c>
      <c r="U39" s="30" t="s">
        <v>742</v>
      </c>
      <c r="V39" s="31" t="s">
        <v>742</v>
      </c>
      <c r="W39" s="31" t="s">
        <v>742</v>
      </c>
      <c r="X39" s="31" t="s">
        <v>742</v>
      </c>
    </row>
    <row r="40" spans="4:24" ht="20.100000000000001" customHeight="1">
      <c r="D40" s="2"/>
      <c r="E40" s="3" t="s">
        <v>53</v>
      </c>
      <c r="F40" s="2" t="s">
        <v>111</v>
      </c>
      <c r="G40" s="4">
        <v>0</v>
      </c>
      <c r="H40" s="4">
        <v>0</v>
      </c>
      <c r="I40" s="4">
        <v>0</v>
      </c>
      <c r="J40" s="4">
        <v>0</v>
      </c>
      <c r="K40" s="4">
        <v>0</v>
      </c>
      <c r="M40" s="7">
        <v>0</v>
      </c>
      <c r="N40" s="7">
        <v>0</v>
      </c>
      <c r="O40" s="7">
        <v>0</v>
      </c>
      <c r="P40" s="7">
        <v>0</v>
      </c>
      <c r="Q40" s="30" t="s">
        <v>742</v>
      </c>
      <c r="R40" s="31" t="s">
        <v>742</v>
      </c>
      <c r="S40" s="31" t="s">
        <v>742</v>
      </c>
      <c r="T40" s="31" t="s">
        <v>742</v>
      </c>
      <c r="U40" s="30" t="s">
        <v>742</v>
      </c>
      <c r="V40" s="31" t="s">
        <v>742</v>
      </c>
      <c r="W40" s="31" t="s">
        <v>742</v>
      </c>
      <c r="X40" s="31" t="s">
        <v>742</v>
      </c>
    </row>
    <row r="41" spans="4:24" ht="20.100000000000001" customHeight="1">
      <c r="D41" s="2"/>
      <c r="E41" s="3" t="s">
        <v>55</v>
      </c>
      <c r="F41" s="2" t="s">
        <v>112</v>
      </c>
      <c r="G41" s="4">
        <v>3488</v>
      </c>
      <c r="H41" s="4">
        <v>3488</v>
      </c>
      <c r="I41" s="4">
        <v>3488</v>
      </c>
      <c r="J41" s="4">
        <v>3488</v>
      </c>
      <c r="K41" s="4">
        <v>3986</v>
      </c>
      <c r="M41" s="7">
        <v>0</v>
      </c>
      <c r="N41" s="7">
        <v>0</v>
      </c>
      <c r="O41" s="7">
        <v>0</v>
      </c>
      <c r="P41" s="7">
        <v>498</v>
      </c>
      <c r="Q41" s="30">
        <v>0</v>
      </c>
      <c r="R41" s="31">
        <v>0</v>
      </c>
      <c r="S41" s="31">
        <v>0</v>
      </c>
      <c r="T41" s="31">
        <v>0.14277522935779818</v>
      </c>
      <c r="U41" s="30">
        <v>0</v>
      </c>
      <c r="V41" s="31">
        <v>0</v>
      </c>
      <c r="W41" s="31">
        <v>0</v>
      </c>
      <c r="X41" s="31">
        <v>0.14277522935779818</v>
      </c>
    </row>
    <row r="42" spans="4:24" ht="20.100000000000001" customHeight="1">
      <c r="D42" s="2" t="s">
        <v>512</v>
      </c>
      <c r="E42" s="3" t="s">
        <v>57</v>
      </c>
      <c r="F42" s="2" t="s">
        <v>113</v>
      </c>
      <c r="G42" s="4">
        <v>0</v>
      </c>
      <c r="H42" s="4">
        <v>0</v>
      </c>
      <c r="I42" s="4">
        <v>0</v>
      </c>
      <c r="J42" s="4">
        <v>0</v>
      </c>
      <c r="K42" s="4">
        <v>0</v>
      </c>
      <c r="M42" s="7">
        <v>0</v>
      </c>
      <c r="N42" s="7">
        <v>0</v>
      </c>
      <c r="O42" s="7">
        <v>0</v>
      </c>
      <c r="P42" s="7">
        <v>0</v>
      </c>
      <c r="Q42" s="30" t="s">
        <v>742</v>
      </c>
      <c r="R42" s="31" t="s">
        <v>742</v>
      </c>
      <c r="S42" s="31" t="s">
        <v>742</v>
      </c>
      <c r="T42" s="31" t="s">
        <v>742</v>
      </c>
      <c r="U42" s="30" t="s">
        <v>742</v>
      </c>
      <c r="V42" s="31" t="s">
        <v>742</v>
      </c>
      <c r="W42" s="31" t="s">
        <v>742</v>
      </c>
      <c r="X42" s="31" t="s">
        <v>742</v>
      </c>
    </row>
    <row r="43" spans="4:24" ht="20.100000000000001" customHeight="1">
      <c r="D43" s="2"/>
      <c r="E43" s="3" t="s">
        <v>59</v>
      </c>
      <c r="F43" s="2" t="s">
        <v>107</v>
      </c>
      <c r="G43" s="4">
        <v>0</v>
      </c>
      <c r="H43" s="4">
        <v>0</v>
      </c>
      <c r="I43" s="4">
        <v>0</v>
      </c>
      <c r="J43" s="4">
        <v>0</v>
      </c>
      <c r="K43" s="4">
        <v>0</v>
      </c>
      <c r="M43" s="7">
        <v>0</v>
      </c>
      <c r="N43" s="7">
        <v>0</v>
      </c>
      <c r="O43" s="7">
        <v>0</v>
      </c>
      <c r="P43" s="7">
        <v>0</v>
      </c>
      <c r="Q43" s="30" t="s">
        <v>742</v>
      </c>
      <c r="R43" s="31" t="s">
        <v>742</v>
      </c>
      <c r="S43" s="31" t="s">
        <v>742</v>
      </c>
      <c r="T43" s="31" t="s">
        <v>742</v>
      </c>
      <c r="U43" s="30" t="s">
        <v>742</v>
      </c>
      <c r="V43" s="31" t="s">
        <v>742</v>
      </c>
      <c r="W43" s="31" t="s">
        <v>742</v>
      </c>
      <c r="X43" s="31" t="s">
        <v>742</v>
      </c>
    </row>
    <row r="44" spans="4:24" ht="20.100000000000001" customHeight="1">
      <c r="D44" s="2"/>
      <c r="E44" s="3" t="s">
        <v>61</v>
      </c>
      <c r="F44" s="2" t="s">
        <v>114</v>
      </c>
      <c r="G44" s="4">
        <v>0</v>
      </c>
      <c r="H44" s="4">
        <v>0</v>
      </c>
      <c r="I44" s="4">
        <v>0</v>
      </c>
      <c r="J44" s="4">
        <v>0</v>
      </c>
      <c r="K44" s="4">
        <v>0</v>
      </c>
      <c r="M44" s="7">
        <v>0</v>
      </c>
      <c r="N44" s="7">
        <v>0</v>
      </c>
      <c r="O44" s="7">
        <v>0</v>
      </c>
      <c r="P44" s="7">
        <v>0</v>
      </c>
      <c r="Q44" s="30" t="s">
        <v>742</v>
      </c>
      <c r="R44" s="31" t="s">
        <v>742</v>
      </c>
      <c r="S44" s="31" t="s">
        <v>742</v>
      </c>
      <c r="T44" s="31" t="s">
        <v>742</v>
      </c>
      <c r="U44" s="30" t="s">
        <v>742</v>
      </c>
      <c r="V44" s="31" t="s">
        <v>742</v>
      </c>
      <c r="W44" s="31" t="s">
        <v>742</v>
      </c>
      <c r="X44" s="31" t="s">
        <v>742</v>
      </c>
    </row>
    <row r="45" spans="4:24" ht="20.100000000000001" customHeight="1">
      <c r="D45" s="2"/>
      <c r="E45" s="3" t="s">
        <v>96</v>
      </c>
      <c r="F45" s="2" t="s">
        <v>62</v>
      </c>
      <c r="G45" s="4">
        <v>122</v>
      </c>
      <c r="H45" s="4">
        <v>122</v>
      </c>
      <c r="I45" s="4">
        <v>122</v>
      </c>
      <c r="J45" s="4">
        <v>122</v>
      </c>
      <c r="K45" s="4">
        <v>82</v>
      </c>
      <c r="M45" s="7">
        <v>0</v>
      </c>
      <c r="N45" s="7">
        <v>0</v>
      </c>
      <c r="O45" s="7">
        <v>0</v>
      </c>
      <c r="P45" s="7">
        <v>-40</v>
      </c>
      <c r="Q45" s="30">
        <v>0</v>
      </c>
      <c r="R45" s="31">
        <v>0</v>
      </c>
      <c r="S45" s="31">
        <v>0</v>
      </c>
      <c r="T45" s="31">
        <v>-0.32786885245901642</v>
      </c>
      <c r="U45" s="30">
        <v>0</v>
      </c>
      <c r="V45" s="31">
        <v>0</v>
      </c>
      <c r="W45" s="31">
        <v>0</v>
      </c>
      <c r="X45" s="31">
        <v>-0.32786885245901642</v>
      </c>
    </row>
    <row r="46" spans="4:24" ht="20.100000000000001" customHeight="1">
      <c r="D46" s="2" t="s">
        <v>42</v>
      </c>
      <c r="E46" s="3" t="s">
        <v>9</v>
      </c>
      <c r="F46" s="2" t="s">
        <v>115</v>
      </c>
      <c r="G46" s="4">
        <v>1614</v>
      </c>
      <c r="H46" s="4">
        <v>1614</v>
      </c>
      <c r="I46" s="4">
        <v>1614</v>
      </c>
      <c r="J46" s="4">
        <v>1614</v>
      </c>
      <c r="K46" s="4">
        <v>1394</v>
      </c>
      <c r="M46" s="7">
        <v>0</v>
      </c>
      <c r="N46" s="7">
        <v>0</v>
      </c>
      <c r="O46" s="7">
        <v>0</v>
      </c>
      <c r="P46" s="7">
        <v>-220</v>
      </c>
      <c r="Q46" s="30">
        <v>0</v>
      </c>
      <c r="R46" s="31">
        <v>0</v>
      </c>
      <c r="S46" s="31">
        <v>0</v>
      </c>
      <c r="T46" s="31">
        <v>-0.13630731102850058</v>
      </c>
      <c r="U46" s="30">
        <v>0</v>
      </c>
      <c r="V46" s="31">
        <v>0</v>
      </c>
      <c r="W46" s="31">
        <v>0</v>
      </c>
      <c r="X46" s="31">
        <v>-0.13630731102850058</v>
      </c>
    </row>
    <row r="47" spans="4:24" ht="20.100000000000001" customHeight="1">
      <c r="D47" s="2" t="s">
        <v>256</v>
      </c>
      <c r="E47" s="3" t="s">
        <v>63</v>
      </c>
      <c r="F47" s="2" t="s">
        <v>116</v>
      </c>
      <c r="G47" s="4">
        <v>1471</v>
      </c>
      <c r="H47" s="4">
        <v>1471</v>
      </c>
      <c r="I47" s="4">
        <v>1471</v>
      </c>
      <c r="J47" s="4">
        <v>1471</v>
      </c>
      <c r="K47" s="4">
        <v>1274</v>
      </c>
      <c r="M47" s="7">
        <v>0</v>
      </c>
      <c r="N47" s="7">
        <v>0</v>
      </c>
      <c r="O47" s="7">
        <v>0</v>
      </c>
      <c r="P47" s="7">
        <v>-197</v>
      </c>
      <c r="Q47" s="30">
        <v>0</v>
      </c>
      <c r="R47" s="31">
        <v>0</v>
      </c>
      <c r="S47" s="31">
        <v>0</v>
      </c>
      <c r="T47" s="31">
        <v>-0.13392250169952413</v>
      </c>
      <c r="U47" s="30">
        <v>0</v>
      </c>
      <c r="V47" s="31">
        <v>0</v>
      </c>
      <c r="W47" s="31">
        <v>0</v>
      </c>
      <c r="X47" s="31">
        <v>-0.13392250169952413</v>
      </c>
    </row>
    <row r="48" spans="4:24" ht="20.100000000000001" customHeight="1">
      <c r="D48" s="2"/>
      <c r="E48" s="3" t="s">
        <v>65</v>
      </c>
      <c r="F48" s="2" t="s">
        <v>117</v>
      </c>
      <c r="G48" s="4">
        <v>55</v>
      </c>
      <c r="H48" s="4">
        <v>55</v>
      </c>
      <c r="I48" s="4">
        <v>55</v>
      </c>
      <c r="J48" s="4">
        <v>55</v>
      </c>
      <c r="K48" s="4">
        <v>38</v>
      </c>
      <c r="M48" s="7">
        <v>0</v>
      </c>
      <c r="N48" s="7">
        <v>0</v>
      </c>
      <c r="O48" s="7">
        <v>0</v>
      </c>
      <c r="P48" s="7">
        <v>-17</v>
      </c>
      <c r="Q48" s="30">
        <v>0</v>
      </c>
      <c r="R48" s="31">
        <v>0</v>
      </c>
      <c r="S48" s="31">
        <v>0</v>
      </c>
      <c r="T48" s="31">
        <v>-0.30909090909090908</v>
      </c>
      <c r="U48" s="30">
        <v>0</v>
      </c>
      <c r="V48" s="31">
        <v>0</v>
      </c>
      <c r="W48" s="31">
        <v>0</v>
      </c>
      <c r="X48" s="31">
        <v>-0.30909090909090908</v>
      </c>
    </row>
    <row r="49" spans="4:24" ht="20.100000000000001" customHeight="1">
      <c r="D49" s="2"/>
      <c r="E49" s="3" t="s">
        <v>67</v>
      </c>
      <c r="F49" s="2" t="s">
        <v>118</v>
      </c>
      <c r="G49" s="4">
        <v>39</v>
      </c>
      <c r="H49" s="4">
        <v>39</v>
      </c>
      <c r="I49" s="4">
        <v>39</v>
      </c>
      <c r="J49" s="4">
        <v>39</v>
      </c>
      <c r="K49" s="4">
        <v>12</v>
      </c>
      <c r="M49" s="7">
        <v>0</v>
      </c>
      <c r="N49" s="7">
        <v>0</v>
      </c>
      <c r="O49" s="7">
        <v>0</v>
      </c>
      <c r="P49" s="7">
        <v>-27</v>
      </c>
      <c r="Q49" s="30">
        <v>0</v>
      </c>
      <c r="R49" s="31">
        <v>0</v>
      </c>
      <c r="S49" s="31">
        <v>0</v>
      </c>
      <c r="T49" s="31">
        <v>-0.69230769230769229</v>
      </c>
      <c r="U49" s="30">
        <v>0</v>
      </c>
      <c r="V49" s="31">
        <v>0</v>
      </c>
      <c r="W49" s="31">
        <v>0</v>
      </c>
      <c r="X49" s="31">
        <v>-0.69230769230769229</v>
      </c>
    </row>
    <row r="50" spans="4:24" ht="20.100000000000001" customHeight="1">
      <c r="D50" s="2"/>
      <c r="E50" s="3" t="s">
        <v>69</v>
      </c>
      <c r="F50" s="2" t="s">
        <v>119</v>
      </c>
      <c r="G50" s="4">
        <v>49</v>
      </c>
      <c r="H50" s="4">
        <v>49</v>
      </c>
      <c r="I50" s="4">
        <v>49</v>
      </c>
      <c r="J50" s="4">
        <v>49</v>
      </c>
      <c r="K50" s="4">
        <v>70</v>
      </c>
      <c r="M50" s="7">
        <v>0</v>
      </c>
      <c r="N50" s="7">
        <v>0</v>
      </c>
      <c r="O50" s="7">
        <v>0</v>
      </c>
      <c r="P50" s="7">
        <v>21</v>
      </c>
      <c r="Q50" s="30">
        <v>0</v>
      </c>
      <c r="R50" s="31">
        <v>0</v>
      </c>
      <c r="S50" s="31">
        <v>0</v>
      </c>
      <c r="T50" s="31">
        <v>0.4285714285714286</v>
      </c>
      <c r="U50" s="30">
        <v>0</v>
      </c>
      <c r="V50" s="31">
        <v>0</v>
      </c>
      <c r="W50" s="31">
        <v>0</v>
      </c>
      <c r="X50" s="31">
        <v>0.4285714285714286</v>
      </c>
    </row>
    <row r="51" spans="4:24" ht="20.100000000000001" customHeight="1">
      <c r="D51" s="2" t="s">
        <v>43</v>
      </c>
      <c r="E51" s="3" t="s">
        <v>38</v>
      </c>
      <c r="F51" s="2" t="s">
        <v>120</v>
      </c>
      <c r="G51" s="4">
        <v>0</v>
      </c>
      <c r="H51" s="4">
        <v>0</v>
      </c>
      <c r="I51" s="4">
        <v>0</v>
      </c>
      <c r="J51" s="4">
        <v>0</v>
      </c>
      <c r="K51" s="4">
        <v>0</v>
      </c>
      <c r="M51" s="7">
        <v>0</v>
      </c>
      <c r="N51" s="7">
        <v>0</v>
      </c>
      <c r="O51" s="7">
        <v>0</v>
      </c>
      <c r="P51" s="7">
        <v>0</v>
      </c>
      <c r="Q51" s="30" t="s">
        <v>742</v>
      </c>
      <c r="R51" s="31" t="s">
        <v>742</v>
      </c>
      <c r="S51" s="31" t="s">
        <v>742</v>
      </c>
      <c r="T51" s="31" t="s">
        <v>742</v>
      </c>
      <c r="U51" s="30" t="s">
        <v>742</v>
      </c>
      <c r="V51" s="31" t="s">
        <v>742</v>
      </c>
      <c r="W51" s="31" t="s">
        <v>742</v>
      </c>
      <c r="X51" s="31" t="s">
        <v>742</v>
      </c>
    </row>
    <row r="52" spans="4:24" ht="20.100000000000001" customHeight="1">
      <c r="D52" s="2"/>
      <c r="E52" s="3" t="s">
        <v>79</v>
      </c>
      <c r="F52" s="2" t="s">
        <v>80</v>
      </c>
      <c r="G52" s="4">
        <v>0</v>
      </c>
      <c r="H52" s="4">
        <v>0</v>
      </c>
      <c r="I52" s="4">
        <v>0</v>
      </c>
      <c r="J52" s="4">
        <v>0</v>
      </c>
      <c r="K52" s="4">
        <v>0</v>
      </c>
      <c r="M52" s="7">
        <v>0</v>
      </c>
      <c r="N52" s="7">
        <v>0</v>
      </c>
      <c r="O52" s="7">
        <v>0</v>
      </c>
      <c r="P52" s="7">
        <v>0</v>
      </c>
      <c r="Q52" s="30" t="s">
        <v>742</v>
      </c>
      <c r="R52" s="31" t="s">
        <v>742</v>
      </c>
      <c r="S52" s="31" t="s">
        <v>742</v>
      </c>
      <c r="T52" s="31" t="s">
        <v>742</v>
      </c>
      <c r="U52" s="30" t="s">
        <v>742</v>
      </c>
      <c r="V52" s="31" t="s">
        <v>742</v>
      </c>
      <c r="W52" s="31" t="s">
        <v>742</v>
      </c>
      <c r="X52" s="31" t="s">
        <v>742</v>
      </c>
    </row>
    <row r="53" spans="4:24" ht="20.100000000000001" customHeight="1">
      <c r="D53" s="2"/>
      <c r="E53" s="3" t="s">
        <v>81</v>
      </c>
      <c r="F53" s="2" t="s">
        <v>121</v>
      </c>
      <c r="G53" s="4">
        <v>0</v>
      </c>
      <c r="H53" s="4">
        <v>0</v>
      </c>
      <c r="I53" s="4">
        <v>0</v>
      </c>
      <c r="J53" s="4">
        <v>0</v>
      </c>
      <c r="K53" s="4">
        <v>0</v>
      </c>
      <c r="M53" s="7">
        <v>0</v>
      </c>
      <c r="N53" s="7">
        <v>0</v>
      </c>
      <c r="O53" s="7">
        <v>0</v>
      </c>
      <c r="P53" s="7">
        <v>0</v>
      </c>
      <c r="Q53" s="30" t="s">
        <v>742</v>
      </c>
      <c r="R53" s="31" t="s">
        <v>742</v>
      </c>
      <c r="S53" s="31" t="s">
        <v>742</v>
      </c>
      <c r="T53" s="31" t="s">
        <v>742</v>
      </c>
      <c r="U53" s="30" t="s">
        <v>742</v>
      </c>
      <c r="V53" s="31" t="s">
        <v>742</v>
      </c>
      <c r="W53" s="31" t="s">
        <v>742</v>
      </c>
      <c r="X53" s="31" t="s">
        <v>742</v>
      </c>
    </row>
    <row r="54" spans="4:24" ht="20.100000000000001" customHeight="1">
      <c r="D54" s="2" t="s">
        <v>44</v>
      </c>
      <c r="E54" s="3" t="s">
        <v>39</v>
      </c>
      <c r="F54" s="2" t="s">
        <v>122</v>
      </c>
      <c r="G54" s="4">
        <v>52</v>
      </c>
      <c r="H54" s="4">
        <v>52</v>
      </c>
      <c r="I54" s="4">
        <v>52</v>
      </c>
      <c r="J54" s="4">
        <v>52</v>
      </c>
      <c r="K54" s="4">
        <v>512</v>
      </c>
      <c r="M54" s="7">
        <v>0</v>
      </c>
      <c r="N54" s="7">
        <v>0</v>
      </c>
      <c r="O54" s="7">
        <v>0</v>
      </c>
      <c r="P54" s="7">
        <v>460</v>
      </c>
      <c r="Q54" s="30">
        <v>0</v>
      </c>
      <c r="R54" s="31">
        <v>0</v>
      </c>
      <c r="S54" s="31">
        <v>0</v>
      </c>
      <c r="T54" s="31">
        <v>8.8461538461538467</v>
      </c>
      <c r="U54" s="30">
        <v>0</v>
      </c>
      <c r="V54" s="31">
        <v>0</v>
      </c>
      <c r="W54" s="31">
        <v>0</v>
      </c>
      <c r="X54" s="31">
        <v>8.8461538461538467</v>
      </c>
    </row>
    <row r="55" spans="4:24" ht="20.100000000000001" customHeight="1" thickBot="1">
      <c r="D55" s="2" t="s">
        <v>13</v>
      </c>
      <c r="E55" s="5" t="s">
        <v>14</v>
      </c>
      <c r="F55" s="6" t="s">
        <v>15</v>
      </c>
      <c r="G55" s="4">
        <v>0</v>
      </c>
      <c r="H55" s="4">
        <v>0</v>
      </c>
      <c r="I55" s="4">
        <v>0</v>
      </c>
      <c r="J55" s="4">
        <v>0</v>
      </c>
      <c r="K55" s="4">
        <v>0</v>
      </c>
      <c r="M55" s="7">
        <v>0</v>
      </c>
      <c r="N55" s="7">
        <v>0</v>
      </c>
      <c r="O55" s="7">
        <v>0</v>
      </c>
      <c r="P55" s="7">
        <v>0</v>
      </c>
      <c r="Q55" s="30" t="s">
        <v>742</v>
      </c>
      <c r="R55" s="31" t="s">
        <v>742</v>
      </c>
      <c r="S55" s="31" t="s">
        <v>742</v>
      </c>
      <c r="T55" s="31" t="s">
        <v>742</v>
      </c>
      <c r="U55" s="30" t="s">
        <v>742</v>
      </c>
      <c r="V55" s="31" t="s">
        <v>742</v>
      </c>
      <c r="W55" s="31" t="s">
        <v>742</v>
      </c>
      <c r="X55" s="31" t="s">
        <v>742</v>
      </c>
    </row>
    <row r="56" spans="4:24" ht="20.100000000000001" customHeight="1" thickTop="1" thickBot="1">
      <c r="D56" s="2" t="s">
        <v>16</v>
      </c>
      <c r="E56" s="8"/>
      <c r="F56" s="9" t="s">
        <v>17</v>
      </c>
      <c r="G56" s="10">
        <v>8937</v>
      </c>
      <c r="H56" s="10">
        <v>8937</v>
      </c>
      <c r="I56" s="10">
        <v>8937</v>
      </c>
      <c r="J56" s="10">
        <v>8937</v>
      </c>
      <c r="K56" s="10">
        <v>9082</v>
      </c>
      <c r="L56" s="11"/>
      <c r="M56" s="10">
        <v>0</v>
      </c>
      <c r="N56" s="10">
        <v>0</v>
      </c>
      <c r="O56" s="10">
        <v>0</v>
      </c>
      <c r="P56" s="10">
        <v>145</v>
      </c>
      <c r="Q56" s="32">
        <v>0</v>
      </c>
      <c r="R56" s="33">
        <v>0</v>
      </c>
      <c r="S56" s="33">
        <v>0</v>
      </c>
      <c r="T56" s="33">
        <v>1.6224683898399928E-2</v>
      </c>
      <c r="U56" s="32">
        <v>0</v>
      </c>
      <c r="V56" s="33">
        <v>0</v>
      </c>
      <c r="W56" s="33">
        <v>0</v>
      </c>
      <c r="X56" s="33">
        <v>1.6224683898399928E-2</v>
      </c>
    </row>
    <row r="57" spans="4:24" ht="20.100000000000001" customHeight="1" thickTop="1">
      <c r="D57" s="2" t="s">
        <v>18</v>
      </c>
      <c r="E57" s="12" t="s">
        <v>19</v>
      </c>
      <c r="F57" s="13" t="s">
        <v>20</v>
      </c>
      <c r="G57" s="14">
        <v>5690</v>
      </c>
      <c r="H57" s="14">
        <v>5690</v>
      </c>
      <c r="I57" s="14">
        <v>5690</v>
      </c>
      <c r="J57" s="14">
        <v>5690</v>
      </c>
      <c r="K57" s="14">
        <v>5940</v>
      </c>
      <c r="L57" s="11"/>
      <c r="M57" s="4">
        <v>0</v>
      </c>
      <c r="N57" s="4">
        <v>0</v>
      </c>
      <c r="O57" s="4">
        <v>0</v>
      </c>
      <c r="P57" s="4">
        <v>250</v>
      </c>
      <c r="Q57" s="27">
        <v>0</v>
      </c>
      <c r="R57" s="28">
        <v>0</v>
      </c>
      <c r="S57" s="28">
        <v>0</v>
      </c>
      <c r="T57" s="28">
        <v>4.393673110720564E-2</v>
      </c>
      <c r="U57" s="27">
        <v>0</v>
      </c>
      <c r="V57" s="28">
        <v>0</v>
      </c>
      <c r="W57" s="28">
        <v>0</v>
      </c>
      <c r="X57" s="28">
        <v>4.393673110720564E-2</v>
      </c>
    </row>
    <row r="58" spans="4:24" ht="20.100000000000001" customHeight="1">
      <c r="D58" s="2" t="s">
        <v>46</v>
      </c>
      <c r="E58" s="12" t="s">
        <v>7</v>
      </c>
      <c r="F58" s="13" t="s">
        <v>130</v>
      </c>
      <c r="G58" s="4">
        <v>62</v>
      </c>
      <c r="H58" s="4">
        <v>62</v>
      </c>
      <c r="I58" s="4">
        <v>62</v>
      </c>
      <c r="J58" s="4">
        <v>62</v>
      </c>
      <c r="K58" s="4">
        <v>62</v>
      </c>
      <c r="L58" s="11"/>
      <c r="M58" s="4">
        <v>0</v>
      </c>
      <c r="N58" s="4">
        <v>0</v>
      </c>
      <c r="O58" s="4">
        <v>0</v>
      </c>
      <c r="P58" s="4">
        <v>0</v>
      </c>
      <c r="Q58" s="27">
        <v>0</v>
      </c>
      <c r="R58" s="28">
        <v>0</v>
      </c>
      <c r="S58" s="28">
        <v>0</v>
      </c>
      <c r="T58" s="28">
        <v>0</v>
      </c>
      <c r="U58" s="27">
        <v>0</v>
      </c>
      <c r="V58" s="28">
        <v>0</v>
      </c>
      <c r="W58" s="28">
        <v>0</v>
      </c>
      <c r="X58" s="28">
        <v>0</v>
      </c>
    </row>
    <row r="59" spans="4:24" ht="20.100000000000001" customHeight="1">
      <c r="D59" s="2"/>
      <c r="E59" s="12" t="s">
        <v>51</v>
      </c>
      <c r="F59" s="13" t="s">
        <v>131</v>
      </c>
      <c r="G59" s="14">
        <v>596</v>
      </c>
      <c r="H59" s="14">
        <v>596</v>
      </c>
      <c r="I59" s="14">
        <v>596</v>
      </c>
      <c r="J59" s="14">
        <v>596</v>
      </c>
      <c r="K59" s="14">
        <v>596</v>
      </c>
      <c r="L59" s="11"/>
      <c r="M59" s="4">
        <v>0</v>
      </c>
      <c r="N59" s="4">
        <v>0</v>
      </c>
      <c r="O59" s="4">
        <v>0</v>
      </c>
      <c r="P59" s="4">
        <v>0</v>
      </c>
      <c r="Q59" s="27">
        <v>0</v>
      </c>
      <c r="R59" s="28">
        <v>0</v>
      </c>
      <c r="S59" s="28">
        <v>0</v>
      </c>
      <c r="T59" s="28">
        <v>0</v>
      </c>
      <c r="U59" s="27">
        <v>0</v>
      </c>
      <c r="V59" s="28">
        <v>0</v>
      </c>
      <c r="W59" s="28">
        <v>0</v>
      </c>
      <c r="X59" s="28">
        <v>0</v>
      </c>
    </row>
    <row r="60" spans="4:24" ht="20.100000000000001" customHeight="1">
      <c r="D60" s="2"/>
      <c r="E60" s="12" t="s">
        <v>53</v>
      </c>
      <c r="F60" s="13" t="s">
        <v>132</v>
      </c>
      <c r="G60" s="14">
        <v>0</v>
      </c>
      <c r="H60" s="14">
        <v>0</v>
      </c>
      <c r="I60" s="14">
        <v>0</v>
      </c>
      <c r="J60" s="14">
        <v>0</v>
      </c>
      <c r="K60" s="14">
        <v>0</v>
      </c>
      <c r="L60" s="11"/>
      <c r="M60" s="4">
        <v>0</v>
      </c>
      <c r="N60" s="4">
        <v>0</v>
      </c>
      <c r="O60" s="4">
        <v>0</v>
      </c>
      <c r="P60" s="4">
        <v>0</v>
      </c>
      <c r="Q60" s="27" t="s">
        <v>742</v>
      </c>
      <c r="R60" s="28" t="s">
        <v>742</v>
      </c>
      <c r="S60" s="28" t="s">
        <v>742</v>
      </c>
      <c r="T60" s="28" t="s">
        <v>742</v>
      </c>
      <c r="U60" s="27" t="s">
        <v>742</v>
      </c>
      <c r="V60" s="28" t="s">
        <v>742</v>
      </c>
      <c r="W60" s="28" t="s">
        <v>742</v>
      </c>
      <c r="X60" s="28" t="s">
        <v>742</v>
      </c>
    </row>
    <row r="61" spans="4:24" ht="20.100000000000001" customHeight="1">
      <c r="D61" s="2"/>
      <c r="E61" s="12" t="s">
        <v>55</v>
      </c>
      <c r="F61" s="13" t="s">
        <v>133</v>
      </c>
      <c r="G61" s="14">
        <v>-534</v>
      </c>
      <c r="H61" s="14">
        <v>-534</v>
      </c>
      <c r="I61" s="14">
        <v>-534</v>
      </c>
      <c r="J61" s="14">
        <v>-534</v>
      </c>
      <c r="K61" s="14">
        <v>-534</v>
      </c>
      <c r="L61" s="11"/>
      <c r="M61" s="4">
        <v>0</v>
      </c>
      <c r="N61" s="4">
        <v>0</v>
      </c>
      <c r="O61" s="4">
        <v>0</v>
      </c>
      <c r="P61" s="4">
        <v>0</v>
      </c>
      <c r="Q61" s="27">
        <v>0</v>
      </c>
      <c r="R61" s="28">
        <v>0</v>
      </c>
      <c r="S61" s="28">
        <v>0</v>
      </c>
      <c r="T61" s="28">
        <v>0</v>
      </c>
      <c r="U61" s="27">
        <v>0</v>
      </c>
      <c r="V61" s="28">
        <v>0</v>
      </c>
      <c r="W61" s="28">
        <v>0</v>
      </c>
      <c r="X61" s="28">
        <v>0</v>
      </c>
    </row>
    <row r="62" spans="4:24" ht="20.100000000000001" customHeight="1">
      <c r="D62" s="2" t="s">
        <v>47</v>
      </c>
      <c r="E62" s="12" t="s">
        <v>9</v>
      </c>
      <c r="F62" s="13" t="s">
        <v>134</v>
      </c>
      <c r="G62" s="14">
        <v>0</v>
      </c>
      <c r="H62" s="14">
        <v>0</v>
      </c>
      <c r="I62" s="14">
        <v>0</v>
      </c>
      <c r="J62" s="14">
        <v>0</v>
      </c>
      <c r="K62" s="14">
        <v>0</v>
      </c>
      <c r="L62" s="11"/>
      <c r="M62" s="4">
        <v>0</v>
      </c>
      <c r="N62" s="4">
        <v>0</v>
      </c>
      <c r="O62" s="4">
        <v>0</v>
      </c>
      <c r="P62" s="4">
        <v>0</v>
      </c>
      <c r="Q62" s="27" t="s">
        <v>742</v>
      </c>
      <c r="R62" s="28" t="s">
        <v>742</v>
      </c>
      <c r="S62" s="28" t="s">
        <v>742</v>
      </c>
      <c r="T62" s="28" t="s">
        <v>742</v>
      </c>
      <c r="U62" s="27" t="s">
        <v>742</v>
      </c>
      <c r="V62" s="28" t="s">
        <v>742</v>
      </c>
      <c r="W62" s="28" t="s">
        <v>742</v>
      </c>
      <c r="X62" s="28" t="s">
        <v>742</v>
      </c>
    </row>
    <row r="63" spans="4:24" ht="20.100000000000001" customHeight="1">
      <c r="D63" s="2" t="s">
        <v>48</v>
      </c>
      <c r="E63" s="12" t="s">
        <v>38</v>
      </c>
      <c r="F63" s="13" t="s">
        <v>135</v>
      </c>
      <c r="G63" s="14">
        <v>0</v>
      </c>
      <c r="H63" s="14">
        <v>0</v>
      </c>
      <c r="I63" s="14">
        <v>0</v>
      </c>
      <c r="J63" s="14">
        <v>0</v>
      </c>
      <c r="K63" s="14">
        <v>0</v>
      </c>
      <c r="L63" s="11"/>
      <c r="M63" s="4">
        <v>0</v>
      </c>
      <c r="N63" s="4">
        <v>0</v>
      </c>
      <c r="O63" s="4">
        <v>0</v>
      </c>
      <c r="P63" s="4">
        <v>0</v>
      </c>
      <c r="Q63" s="27" t="s">
        <v>742</v>
      </c>
      <c r="R63" s="28" t="s">
        <v>742</v>
      </c>
      <c r="S63" s="28" t="s">
        <v>742</v>
      </c>
      <c r="T63" s="28" t="s">
        <v>742</v>
      </c>
      <c r="U63" s="27" t="s">
        <v>742</v>
      </c>
      <c r="V63" s="28" t="s">
        <v>742</v>
      </c>
      <c r="W63" s="28" t="s">
        <v>742</v>
      </c>
      <c r="X63" s="28" t="s">
        <v>742</v>
      </c>
    </row>
    <row r="64" spans="4:24" ht="20.100000000000001" customHeight="1">
      <c r="D64" s="2" t="s">
        <v>49</v>
      </c>
      <c r="E64" s="12" t="s">
        <v>39</v>
      </c>
      <c r="F64" s="13" t="s">
        <v>136</v>
      </c>
      <c r="G64" s="4">
        <v>5524</v>
      </c>
      <c r="H64" s="4">
        <v>5524</v>
      </c>
      <c r="I64" s="4">
        <v>5524</v>
      </c>
      <c r="J64" s="4">
        <v>5524</v>
      </c>
      <c r="K64" s="4">
        <v>5011</v>
      </c>
      <c r="L64" s="11"/>
      <c r="M64" s="4">
        <v>0</v>
      </c>
      <c r="N64" s="4">
        <v>0</v>
      </c>
      <c r="O64" s="4">
        <v>0</v>
      </c>
      <c r="P64" s="4">
        <v>-513</v>
      </c>
      <c r="Q64" s="27">
        <v>0</v>
      </c>
      <c r="R64" s="28">
        <v>0</v>
      </c>
      <c r="S64" s="28">
        <v>0</v>
      </c>
      <c r="T64" s="28">
        <v>-9.2867487328023191E-2</v>
      </c>
      <c r="U64" s="27">
        <v>0</v>
      </c>
      <c r="V64" s="28">
        <v>0</v>
      </c>
      <c r="W64" s="28">
        <v>0</v>
      </c>
      <c r="X64" s="28">
        <v>-9.2867487328023191E-2</v>
      </c>
    </row>
    <row r="65" spans="4:24" ht="20.100000000000001" customHeight="1">
      <c r="D65" s="2"/>
      <c r="E65" s="12" t="s">
        <v>93</v>
      </c>
      <c r="F65" s="13" t="s">
        <v>137</v>
      </c>
      <c r="G65" s="14">
        <v>60</v>
      </c>
      <c r="H65" s="14">
        <v>60</v>
      </c>
      <c r="I65" s="14">
        <v>60</v>
      </c>
      <c r="J65" s="14">
        <v>60</v>
      </c>
      <c r="K65" s="14">
        <v>60</v>
      </c>
      <c r="L65" s="11"/>
      <c r="M65" s="4">
        <v>0</v>
      </c>
      <c r="N65" s="4">
        <v>0</v>
      </c>
      <c r="O65" s="4">
        <v>0</v>
      </c>
      <c r="P65" s="4">
        <v>0</v>
      </c>
      <c r="Q65" s="27">
        <v>0</v>
      </c>
      <c r="R65" s="28">
        <v>0</v>
      </c>
      <c r="S65" s="28">
        <v>0</v>
      </c>
      <c r="T65" s="28">
        <v>0</v>
      </c>
      <c r="U65" s="27">
        <v>0</v>
      </c>
      <c r="V65" s="28">
        <v>0</v>
      </c>
      <c r="W65" s="28">
        <v>0</v>
      </c>
      <c r="X65" s="28">
        <v>0</v>
      </c>
    </row>
    <row r="66" spans="4:24" ht="20.100000000000001" customHeight="1">
      <c r="D66" s="2"/>
      <c r="E66" s="12" t="s">
        <v>94</v>
      </c>
      <c r="F66" s="13" t="s">
        <v>138</v>
      </c>
      <c r="G66" s="14">
        <v>492</v>
      </c>
      <c r="H66" s="14">
        <v>492</v>
      </c>
      <c r="I66" s="14">
        <v>492</v>
      </c>
      <c r="J66" s="14">
        <v>492</v>
      </c>
      <c r="K66" s="14">
        <v>535</v>
      </c>
      <c r="L66" s="11"/>
      <c r="M66" s="4">
        <v>0</v>
      </c>
      <c r="N66" s="4">
        <v>0</v>
      </c>
      <c r="O66" s="4">
        <v>0</v>
      </c>
      <c r="P66" s="4">
        <v>43</v>
      </c>
      <c r="Q66" s="27">
        <v>0</v>
      </c>
      <c r="R66" s="28">
        <v>0</v>
      </c>
      <c r="S66" s="28">
        <v>0</v>
      </c>
      <c r="T66" s="28">
        <v>8.7398373983739841E-2</v>
      </c>
      <c r="U66" s="27">
        <v>0</v>
      </c>
      <c r="V66" s="28">
        <v>0</v>
      </c>
      <c r="W66" s="28">
        <v>0</v>
      </c>
      <c r="X66" s="28">
        <v>8.7398373983739841E-2</v>
      </c>
    </row>
    <row r="67" spans="4:24" ht="20.100000000000001" customHeight="1">
      <c r="D67" s="2"/>
      <c r="E67" s="12" t="s">
        <v>95</v>
      </c>
      <c r="F67" s="13" t="s">
        <v>139</v>
      </c>
      <c r="G67" s="14">
        <v>4972</v>
      </c>
      <c r="H67" s="14">
        <v>4972</v>
      </c>
      <c r="I67" s="14">
        <v>4972</v>
      </c>
      <c r="J67" s="14">
        <v>4972</v>
      </c>
      <c r="K67" s="14">
        <v>4416</v>
      </c>
      <c r="L67" s="11"/>
      <c r="M67" s="4">
        <v>0</v>
      </c>
      <c r="N67" s="4">
        <v>0</v>
      </c>
      <c r="O67" s="4">
        <v>0</v>
      </c>
      <c r="P67" s="4">
        <v>-556</v>
      </c>
      <c r="Q67" s="27">
        <v>0</v>
      </c>
      <c r="R67" s="28">
        <v>0</v>
      </c>
      <c r="S67" s="28">
        <v>0</v>
      </c>
      <c r="T67" s="28">
        <v>-0.11182622687047461</v>
      </c>
      <c r="U67" s="27">
        <v>0</v>
      </c>
      <c r="V67" s="28">
        <v>0</v>
      </c>
      <c r="W67" s="28">
        <v>0</v>
      </c>
      <c r="X67" s="28">
        <v>-0.11182622687047461</v>
      </c>
    </row>
    <row r="68" spans="4:24" ht="20.100000000000001" customHeight="1">
      <c r="D68" s="2" t="s">
        <v>50</v>
      </c>
      <c r="E68" s="12" t="s">
        <v>45</v>
      </c>
      <c r="F68" s="13" t="s">
        <v>140</v>
      </c>
      <c r="G68" s="4">
        <v>104</v>
      </c>
      <c r="H68" s="4">
        <v>104</v>
      </c>
      <c r="I68" s="4">
        <v>104</v>
      </c>
      <c r="J68" s="4">
        <v>104</v>
      </c>
      <c r="K68" s="4">
        <v>867</v>
      </c>
      <c r="L68" s="11"/>
      <c r="M68" s="7">
        <v>0</v>
      </c>
      <c r="N68" s="7">
        <v>0</v>
      </c>
      <c r="O68" s="7">
        <v>0</v>
      </c>
      <c r="P68" s="7">
        <v>763</v>
      </c>
      <c r="Q68" s="30">
        <v>0</v>
      </c>
      <c r="R68" s="31">
        <v>0</v>
      </c>
      <c r="S68" s="31">
        <v>0</v>
      </c>
      <c r="T68" s="31">
        <v>7.3365384615384617</v>
      </c>
      <c r="U68" s="30">
        <v>0</v>
      </c>
      <c r="V68" s="31">
        <v>0</v>
      </c>
      <c r="W68" s="31">
        <v>0</v>
      </c>
      <c r="X68" s="31">
        <v>7.3365384615384617</v>
      </c>
    </row>
    <row r="69" spans="4:24" ht="20.100000000000001" customHeight="1">
      <c r="D69" s="2"/>
      <c r="E69" s="12" t="s">
        <v>124</v>
      </c>
      <c r="F69" s="13" t="s">
        <v>141</v>
      </c>
      <c r="G69" s="14">
        <v>195</v>
      </c>
      <c r="H69" s="14">
        <v>195</v>
      </c>
      <c r="I69" s="14">
        <v>195</v>
      </c>
      <c r="J69" s="14">
        <v>195</v>
      </c>
      <c r="K69" s="14">
        <v>867</v>
      </c>
      <c r="L69" s="11"/>
      <c r="M69" s="7">
        <v>0</v>
      </c>
      <c r="N69" s="7">
        <v>0</v>
      </c>
      <c r="O69" s="7">
        <v>0</v>
      </c>
      <c r="P69" s="7">
        <v>672</v>
      </c>
      <c r="Q69" s="30">
        <v>0</v>
      </c>
      <c r="R69" s="31">
        <v>0</v>
      </c>
      <c r="S69" s="31">
        <v>0</v>
      </c>
      <c r="T69" s="31">
        <v>3.4461538461538463</v>
      </c>
      <c r="U69" s="30">
        <v>0</v>
      </c>
      <c r="V69" s="31">
        <v>0</v>
      </c>
      <c r="W69" s="31">
        <v>0</v>
      </c>
      <c r="X69" s="31">
        <v>3.4461538461538463</v>
      </c>
    </row>
    <row r="70" spans="4:24" ht="20.100000000000001" customHeight="1">
      <c r="D70" s="2"/>
      <c r="E70" s="12" t="s">
        <v>125</v>
      </c>
      <c r="F70" s="13" t="s">
        <v>142</v>
      </c>
      <c r="G70" s="14">
        <v>-91</v>
      </c>
      <c r="H70" s="14">
        <v>-91</v>
      </c>
      <c r="I70" s="14">
        <v>-91</v>
      </c>
      <c r="J70" s="14">
        <v>-91</v>
      </c>
      <c r="K70" s="14">
        <v>0</v>
      </c>
      <c r="L70" s="11"/>
      <c r="M70" s="7">
        <v>0</v>
      </c>
      <c r="N70" s="7">
        <v>0</v>
      </c>
      <c r="O70" s="7">
        <v>0</v>
      </c>
      <c r="P70" s="7">
        <v>91</v>
      </c>
      <c r="Q70" s="30">
        <v>0</v>
      </c>
      <c r="R70" s="31">
        <v>0</v>
      </c>
      <c r="S70" s="31">
        <v>0</v>
      </c>
      <c r="T70" s="31">
        <v>-1</v>
      </c>
      <c r="U70" s="30">
        <v>0</v>
      </c>
      <c r="V70" s="31">
        <v>0</v>
      </c>
      <c r="W70" s="31">
        <v>0</v>
      </c>
      <c r="X70" s="31">
        <v>-1</v>
      </c>
    </row>
    <row r="71" spans="4:24" ht="20.100000000000001" customHeight="1">
      <c r="D71" s="2" t="s">
        <v>21</v>
      </c>
      <c r="E71" s="3" t="s">
        <v>22</v>
      </c>
      <c r="F71" s="2" t="s">
        <v>23</v>
      </c>
      <c r="G71" s="4">
        <v>0</v>
      </c>
      <c r="H71" s="4">
        <v>0</v>
      </c>
      <c r="I71" s="4">
        <v>0</v>
      </c>
      <c r="J71" s="4">
        <v>0</v>
      </c>
      <c r="K71" s="4">
        <v>0</v>
      </c>
      <c r="M71" s="7">
        <v>0</v>
      </c>
      <c r="N71" s="7">
        <v>0</v>
      </c>
      <c r="O71" s="7">
        <v>0</v>
      </c>
      <c r="P71" s="7">
        <v>0</v>
      </c>
      <c r="Q71" s="30" t="s">
        <v>742</v>
      </c>
      <c r="R71" s="31" t="s">
        <v>742</v>
      </c>
      <c r="S71" s="31" t="s">
        <v>742</v>
      </c>
      <c r="T71" s="31" t="s">
        <v>742</v>
      </c>
      <c r="U71" s="30" t="s">
        <v>742</v>
      </c>
      <c r="V71" s="31" t="s">
        <v>742</v>
      </c>
      <c r="W71" s="31" t="s">
        <v>742</v>
      </c>
      <c r="X71" s="31" t="s">
        <v>742</v>
      </c>
    </row>
    <row r="72" spans="4:24" ht="20.100000000000001" customHeight="1">
      <c r="D72" s="2" t="s">
        <v>24</v>
      </c>
      <c r="E72" s="3" t="s">
        <v>25</v>
      </c>
      <c r="F72" s="2" t="s">
        <v>26</v>
      </c>
      <c r="G72" s="4">
        <v>285</v>
      </c>
      <c r="H72" s="4">
        <v>285</v>
      </c>
      <c r="I72" s="4">
        <v>285</v>
      </c>
      <c r="J72" s="4">
        <v>285</v>
      </c>
      <c r="K72" s="4">
        <v>0</v>
      </c>
      <c r="M72" s="7">
        <v>0</v>
      </c>
      <c r="N72" s="7">
        <v>0</v>
      </c>
      <c r="O72" s="7">
        <v>0</v>
      </c>
      <c r="P72" s="7">
        <v>-285</v>
      </c>
      <c r="Q72" s="30">
        <v>0</v>
      </c>
      <c r="R72" s="31">
        <v>0</v>
      </c>
      <c r="S72" s="31">
        <v>0</v>
      </c>
      <c r="T72" s="31">
        <v>-1</v>
      </c>
      <c r="U72" s="30">
        <v>0</v>
      </c>
      <c r="V72" s="31">
        <v>0</v>
      </c>
      <c r="W72" s="31">
        <v>0</v>
      </c>
      <c r="X72" s="31">
        <v>-1</v>
      </c>
    </row>
    <row r="73" spans="4:24" ht="20.100000000000001" customHeight="1">
      <c r="D73" s="2"/>
      <c r="E73" s="3" t="s">
        <v>7</v>
      </c>
      <c r="F73" s="2" t="s">
        <v>143</v>
      </c>
      <c r="G73" s="4">
        <v>0</v>
      </c>
      <c r="H73" s="4">
        <v>0</v>
      </c>
      <c r="I73" s="4">
        <v>0</v>
      </c>
      <c r="J73" s="4">
        <v>0</v>
      </c>
      <c r="K73" s="4">
        <v>0</v>
      </c>
      <c r="M73" s="7">
        <v>0</v>
      </c>
      <c r="N73" s="7">
        <v>0</v>
      </c>
      <c r="O73" s="7">
        <v>0</v>
      </c>
      <c r="P73" s="7">
        <v>0</v>
      </c>
      <c r="Q73" s="30" t="s">
        <v>742</v>
      </c>
      <c r="R73" s="31" t="s">
        <v>742</v>
      </c>
      <c r="S73" s="31" t="s">
        <v>742</v>
      </c>
      <c r="T73" s="31" t="s">
        <v>742</v>
      </c>
      <c r="U73" s="30" t="s">
        <v>742</v>
      </c>
      <c r="V73" s="31" t="s">
        <v>742</v>
      </c>
      <c r="W73" s="31" t="s">
        <v>742</v>
      </c>
      <c r="X73" s="31" t="s">
        <v>742</v>
      </c>
    </row>
    <row r="74" spans="4:24" ht="20.100000000000001" customHeight="1">
      <c r="D74" s="2"/>
      <c r="E74" s="3" t="s">
        <v>9</v>
      </c>
      <c r="F74" s="2" t="s">
        <v>144</v>
      </c>
      <c r="G74" s="4">
        <v>0</v>
      </c>
      <c r="H74" s="4">
        <v>0</v>
      </c>
      <c r="I74" s="4">
        <v>0</v>
      </c>
      <c r="J74" s="4">
        <v>0</v>
      </c>
      <c r="K74" s="4">
        <v>0</v>
      </c>
      <c r="M74" s="7">
        <v>0</v>
      </c>
      <c r="N74" s="7">
        <v>0</v>
      </c>
      <c r="O74" s="7">
        <v>0</v>
      </c>
      <c r="P74" s="7">
        <v>0</v>
      </c>
      <c r="Q74" s="30" t="s">
        <v>742</v>
      </c>
      <c r="R74" s="31" t="s">
        <v>742</v>
      </c>
      <c r="S74" s="31" t="s">
        <v>742</v>
      </c>
      <c r="T74" s="31" t="s">
        <v>742</v>
      </c>
      <c r="U74" s="30" t="s">
        <v>742</v>
      </c>
      <c r="V74" s="31" t="s">
        <v>742</v>
      </c>
      <c r="W74" s="31" t="s">
        <v>742</v>
      </c>
      <c r="X74" s="31" t="s">
        <v>742</v>
      </c>
    </row>
    <row r="75" spans="4:24" ht="20.100000000000001" customHeight="1">
      <c r="D75" s="2"/>
      <c r="E75" s="3" t="s">
        <v>38</v>
      </c>
      <c r="F75" s="2" t="s">
        <v>145</v>
      </c>
      <c r="G75" s="4">
        <v>285</v>
      </c>
      <c r="H75" s="4">
        <v>285</v>
      </c>
      <c r="I75" s="4">
        <v>285</v>
      </c>
      <c r="J75" s="4">
        <v>285</v>
      </c>
      <c r="K75" s="4">
        <v>0</v>
      </c>
      <c r="M75" s="7">
        <v>0</v>
      </c>
      <c r="N75" s="7">
        <v>0</v>
      </c>
      <c r="O75" s="7">
        <v>0</v>
      </c>
      <c r="P75" s="7">
        <v>-285</v>
      </c>
      <c r="Q75" s="30">
        <v>0</v>
      </c>
      <c r="R75" s="31">
        <v>0</v>
      </c>
      <c r="S75" s="31">
        <v>0</v>
      </c>
      <c r="T75" s="31">
        <v>-1</v>
      </c>
      <c r="U75" s="30">
        <v>0</v>
      </c>
      <c r="V75" s="31">
        <v>0</v>
      </c>
      <c r="W75" s="31">
        <v>0</v>
      </c>
      <c r="X75" s="31">
        <v>-1</v>
      </c>
    </row>
    <row r="76" spans="4:24" ht="20.100000000000001" customHeight="1">
      <c r="D76" s="2" t="s">
        <v>27</v>
      </c>
      <c r="E76" s="3" t="s">
        <v>28</v>
      </c>
      <c r="F76" s="2" t="s">
        <v>29</v>
      </c>
      <c r="G76" s="4">
        <v>2962</v>
      </c>
      <c r="H76" s="4">
        <v>2962</v>
      </c>
      <c r="I76" s="4">
        <v>2962</v>
      </c>
      <c r="J76" s="4">
        <v>2962</v>
      </c>
      <c r="K76" s="4">
        <v>3142</v>
      </c>
      <c r="M76" s="7">
        <v>0</v>
      </c>
      <c r="N76" s="7">
        <v>0</v>
      </c>
      <c r="O76" s="7">
        <v>0</v>
      </c>
      <c r="P76" s="7">
        <v>180</v>
      </c>
      <c r="Q76" s="30">
        <v>0</v>
      </c>
      <c r="R76" s="31">
        <v>0</v>
      </c>
      <c r="S76" s="31">
        <v>0</v>
      </c>
      <c r="T76" s="31">
        <v>6.0769750168804926E-2</v>
      </c>
      <c r="U76" s="30">
        <v>0</v>
      </c>
      <c r="V76" s="31">
        <v>0</v>
      </c>
      <c r="W76" s="31">
        <v>0</v>
      </c>
      <c r="X76" s="31">
        <v>6.0769750168804926E-2</v>
      </c>
    </row>
    <row r="77" spans="4:24" ht="20.100000000000001" customHeight="1">
      <c r="D77" s="2" t="s">
        <v>30</v>
      </c>
      <c r="E77" s="3" t="s">
        <v>7</v>
      </c>
      <c r="F77" s="2" t="s">
        <v>146</v>
      </c>
      <c r="G77" s="4">
        <v>549</v>
      </c>
      <c r="H77" s="4">
        <v>549</v>
      </c>
      <c r="I77" s="4">
        <v>549</v>
      </c>
      <c r="J77" s="4">
        <v>549</v>
      </c>
      <c r="K77" s="4">
        <v>286</v>
      </c>
      <c r="M77" s="7">
        <v>0</v>
      </c>
      <c r="N77" s="7">
        <v>0</v>
      </c>
      <c r="O77" s="7">
        <v>0</v>
      </c>
      <c r="P77" s="7">
        <v>-263</v>
      </c>
      <c r="Q77" s="30">
        <v>0</v>
      </c>
      <c r="R77" s="31">
        <v>0</v>
      </c>
      <c r="S77" s="31">
        <v>0</v>
      </c>
      <c r="T77" s="31">
        <v>-0.47905282331511845</v>
      </c>
      <c r="U77" s="30">
        <v>0</v>
      </c>
      <c r="V77" s="31">
        <v>0</v>
      </c>
      <c r="W77" s="31">
        <v>0</v>
      </c>
      <c r="X77" s="31">
        <v>-0.47905282331511845</v>
      </c>
    </row>
    <row r="78" spans="4:24" ht="20.100000000000001" customHeight="1">
      <c r="D78" s="2" t="s">
        <v>240</v>
      </c>
      <c r="E78" s="3" t="s">
        <v>51</v>
      </c>
      <c r="F78" s="2" t="s">
        <v>147</v>
      </c>
      <c r="G78" s="4">
        <v>0</v>
      </c>
      <c r="H78" s="4">
        <v>0</v>
      </c>
      <c r="I78" s="4">
        <v>0</v>
      </c>
      <c r="J78" s="4">
        <v>0</v>
      </c>
      <c r="K78" s="4">
        <v>0</v>
      </c>
      <c r="M78" s="7">
        <v>0</v>
      </c>
      <c r="N78" s="7">
        <v>0</v>
      </c>
      <c r="O78" s="7">
        <v>0</v>
      </c>
      <c r="P78" s="7">
        <v>0</v>
      </c>
      <c r="Q78" s="30" t="s">
        <v>742</v>
      </c>
      <c r="R78" s="31" t="s">
        <v>742</v>
      </c>
      <c r="S78" s="31" t="s">
        <v>742</v>
      </c>
      <c r="T78" s="31" t="s">
        <v>742</v>
      </c>
      <c r="U78" s="30" t="s">
        <v>742</v>
      </c>
      <c r="V78" s="31" t="s">
        <v>742</v>
      </c>
      <c r="W78" s="31" t="s">
        <v>742</v>
      </c>
      <c r="X78" s="31" t="s">
        <v>742</v>
      </c>
    </row>
    <row r="79" spans="4:24" ht="20.100000000000001" customHeight="1">
      <c r="D79" s="2" t="s">
        <v>241</v>
      </c>
      <c r="E79" s="3" t="s">
        <v>53</v>
      </c>
      <c r="F79" s="2" t="s">
        <v>148</v>
      </c>
      <c r="G79" s="4">
        <v>543</v>
      </c>
      <c r="H79" s="4">
        <v>543</v>
      </c>
      <c r="I79" s="4">
        <v>543</v>
      </c>
      <c r="J79" s="4">
        <v>543</v>
      </c>
      <c r="K79" s="4">
        <v>286</v>
      </c>
      <c r="M79" s="7">
        <v>0</v>
      </c>
      <c r="N79" s="7">
        <v>0</v>
      </c>
      <c r="O79" s="7">
        <v>0</v>
      </c>
      <c r="P79" s="7">
        <v>-257</v>
      </c>
      <c r="Q79" s="30">
        <v>0</v>
      </c>
      <c r="R79" s="31">
        <v>0</v>
      </c>
      <c r="S79" s="31">
        <v>0</v>
      </c>
      <c r="T79" s="31">
        <v>-0.47329650092081033</v>
      </c>
      <c r="U79" s="30">
        <v>0</v>
      </c>
      <c r="V79" s="31">
        <v>0</v>
      </c>
      <c r="W79" s="31">
        <v>0</v>
      </c>
      <c r="X79" s="31">
        <v>-0.47329650092081033</v>
      </c>
    </row>
    <row r="80" spans="4:24" ht="20.100000000000001" customHeight="1">
      <c r="D80" s="2"/>
      <c r="E80" s="3" t="s">
        <v>55</v>
      </c>
      <c r="F80" s="2" t="s">
        <v>149</v>
      </c>
      <c r="G80" s="4">
        <v>0</v>
      </c>
      <c r="H80" s="4">
        <v>0</v>
      </c>
      <c r="I80" s="4">
        <v>0</v>
      </c>
      <c r="J80" s="4">
        <v>0</v>
      </c>
      <c r="K80" s="4">
        <v>0</v>
      </c>
      <c r="M80" s="7">
        <v>0</v>
      </c>
      <c r="N80" s="7">
        <v>0</v>
      </c>
      <c r="O80" s="7">
        <v>0</v>
      </c>
      <c r="P80" s="7">
        <v>0</v>
      </c>
      <c r="Q80" s="30" t="s">
        <v>742</v>
      </c>
      <c r="R80" s="31" t="s">
        <v>742</v>
      </c>
      <c r="S80" s="31" t="s">
        <v>742</v>
      </c>
      <c r="T80" s="31" t="s">
        <v>742</v>
      </c>
      <c r="U80" s="30" t="s">
        <v>742</v>
      </c>
      <c r="V80" s="31" t="s">
        <v>742</v>
      </c>
      <c r="W80" s="31" t="s">
        <v>742</v>
      </c>
      <c r="X80" s="31" t="s">
        <v>742</v>
      </c>
    </row>
    <row r="81" spans="4:24" ht="20.100000000000001" customHeight="1">
      <c r="D81" s="2" t="s">
        <v>279</v>
      </c>
      <c r="E81" s="3" t="s">
        <v>57</v>
      </c>
      <c r="F81" s="2" t="s">
        <v>150</v>
      </c>
      <c r="G81" s="4">
        <v>0</v>
      </c>
      <c r="H81" s="4">
        <v>0</v>
      </c>
      <c r="I81" s="4">
        <v>0</v>
      </c>
      <c r="J81" s="4">
        <v>0</v>
      </c>
      <c r="K81" s="4">
        <v>0</v>
      </c>
      <c r="M81" s="7">
        <v>0</v>
      </c>
      <c r="N81" s="7">
        <v>0</v>
      </c>
      <c r="O81" s="7">
        <v>0</v>
      </c>
      <c r="P81" s="7">
        <v>0</v>
      </c>
      <c r="Q81" s="30" t="s">
        <v>742</v>
      </c>
      <c r="R81" s="31" t="s">
        <v>742</v>
      </c>
      <c r="S81" s="31" t="s">
        <v>742</v>
      </c>
      <c r="T81" s="31" t="s">
        <v>742</v>
      </c>
      <c r="U81" s="30" t="s">
        <v>742</v>
      </c>
      <c r="V81" s="31" t="s">
        <v>742</v>
      </c>
      <c r="W81" s="31" t="s">
        <v>742</v>
      </c>
      <c r="X81" s="31" t="s">
        <v>742</v>
      </c>
    </row>
    <row r="82" spans="4:24" ht="20.100000000000001" customHeight="1">
      <c r="D82" s="2"/>
      <c r="E82" s="3" t="s">
        <v>59</v>
      </c>
      <c r="F82" s="2" t="s">
        <v>151</v>
      </c>
      <c r="G82" s="4">
        <v>0</v>
      </c>
      <c r="H82" s="4">
        <v>0</v>
      </c>
      <c r="I82" s="4">
        <v>0</v>
      </c>
      <c r="J82" s="4">
        <v>0</v>
      </c>
      <c r="K82" s="4">
        <v>0</v>
      </c>
      <c r="M82" s="7">
        <v>0</v>
      </c>
      <c r="N82" s="7">
        <v>0</v>
      </c>
      <c r="O82" s="7">
        <v>0</v>
      </c>
      <c r="P82" s="7">
        <v>0</v>
      </c>
      <c r="Q82" s="30" t="s">
        <v>742</v>
      </c>
      <c r="R82" s="31" t="s">
        <v>742</v>
      </c>
      <c r="S82" s="31" t="s">
        <v>742</v>
      </c>
      <c r="T82" s="31" t="s">
        <v>742</v>
      </c>
      <c r="U82" s="30" t="s">
        <v>742</v>
      </c>
      <c r="V82" s="31" t="s">
        <v>742</v>
      </c>
      <c r="W82" s="31" t="s">
        <v>742</v>
      </c>
      <c r="X82" s="31" t="s">
        <v>742</v>
      </c>
    </row>
    <row r="83" spans="4:24" ht="20.100000000000001" customHeight="1">
      <c r="D83" s="2"/>
      <c r="E83" s="3" t="s">
        <v>61</v>
      </c>
      <c r="F83" s="2" t="s">
        <v>152</v>
      </c>
      <c r="G83" s="4">
        <v>0</v>
      </c>
      <c r="H83" s="4">
        <v>0</v>
      </c>
      <c r="I83" s="4">
        <v>0</v>
      </c>
      <c r="J83" s="4">
        <v>0</v>
      </c>
      <c r="K83" s="4">
        <v>0</v>
      </c>
      <c r="M83" s="7">
        <v>0</v>
      </c>
      <c r="N83" s="7">
        <v>0</v>
      </c>
      <c r="O83" s="7">
        <v>0</v>
      </c>
      <c r="P83" s="7">
        <v>0</v>
      </c>
      <c r="Q83" s="30" t="s">
        <v>742</v>
      </c>
      <c r="R83" s="31" t="s">
        <v>742</v>
      </c>
      <c r="S83" s="31" t="s">
        <v>742</v>
      </c>
      <c r="T83" s="31" t="s">
        <v>742</v>
      </c>
      <c r="U83" s="30" t="s">
        <v>742</v>
      </c>
      <c r="V83" s="31" t="s">
        <v>742</v>
      </c>
      <c r="W83" s="31" t="s">
        <v>742</v>
      </c>
      <c r="X83" s="31" t="s">
        <v>742</v>
      </c>
    </row>
    <row r="84" spans="4:24" ht="20.100000000000001" customHeight="1">
      <c r="D84" s="2"/>
      <c r="E84" s="3" t="s">
        <v>96</v>
      </c>
      <c r="F84" s="2" t="s">
        <v>153</v>
      </c>
      <c r="G84" s="4">
        <v>0</v>
      </c>
      <c r="H84" s="4">
        <v>0</v>
      </c>
      <c r="I84" s="4">
        <v>0</v>
      </c>
      <c r="J84" s="4">
        <v>0</v>
      </c>
      <c r="K84" s="4">
        <v>0</v>
      </c>
      <c r="M84" s="7">
        <v>0</v>
      </c>
      <c r="N84" s="7">
        <v>0</v>
      </c>
      <c r="O84" s="7">
        <v>0</v>
      </c>
      <c r="P84" s="7">
        <v>0</v>
      </c>
      <c r="Q84" s="30" t="s">
        <v>742</v>
      </c>
      <c r="R84" s="31" t="s">
        <v>742</v>
      </c>
      <c r="S84" s="31" t="s">
        <v>742</v>
      </c>
      <c r="T84" s="31" t="s">
        <v>742</v>
      </c>
      <c r="U84" s="30" t="s">
        <v>742</v>
      </c>
      <c r="V84" s="31" t="s">
        <v>742</v>
      </c>
      <c r="W84" s="31" t="s">
        <v>742</v>
      </c>
      <c r="X84" s="31" t="s">
        <v>742</v>
      </c>
    </row>
    <row r="85" spans="4:24" ht="20.100000000000001" customHeight="1">
      <c r="D85" s="2"/>
      <c r="E85" s="3" t="s">
        <v>126</v>
      </c>
      <c r="F85" s="2" t="s">
        <v>154</v>
      </c>
      <c r="G85" s="4">
        <v>6</v>
      </c>
      <c r="H85" s="4">
        <v>6</v>
      </c>
      <c r="I85" s="4">
        <v>6</v>
      </c>
      <c r="J85" s="4">
        <v>6</v>
      </c>
      <c r="K85" s="4">
        <v>0</v>
      </c>
      <c r="M85" s="7">
        <v>0</v>
      </c>
      <c r="N85" s="7">
        <v>0</v>
      </c>
      <c r="O85" s="7">
        <v>0</v>
      </c>
      <c r="P85" s="7">
        <v>-6</v>
      </c>
      <c r="Q85" s="30">
        <v>0</v>
      </c>
      <c r="R85" s="31">
        <v>0</v>
      </c>
      <c r="S85" s="31">
        <v>0</v>
      </c>
      <c r="T85" s="31">
        <v>-1</v>
      </c>
      <c r="U85" s="30">
        <v>0</v>
      </c>
      <c r="V85" s="31">
        <v>0</v>
      </c>
      <c r="W85" s="31">
        <v>0</v>
      </c>
      <c r="X85" s="31">
        <v>-1</v>
      </c>
    </row>
    <row r="86" spans="4:24" ht="20.100000000000001" customHeight="1">
      <c r="D86" s="2" t="s">
        <v>31</v>
      </c>
      <c r="E86" s="3" t="s">
        <v>9</v>
      </c>
      <c r="F86" s="2" t="s">
        <v>155</v>
      </c>
      <c r="G86" s="4">
        <v>2413</v>
      </c>
      <c r="H86" s="4">
        <v>2413</v>
      </c>
      <c r="I86" s="4">
        <v>2413</v>
      </c>
      <c r="J86" s="4">
        <v>2413</v>
      </c>
      <c r="K86" s="4">
        <v>2856</v>
      </c>
      <c r="M86" s="7">
        <v>0</v>
      </c>
      <c r="N86" s="7">
        <v>0</v>
      </c>
      <c r="O86" s="7">
        <v>0</v>
      </c>
      <c r="P86" s="7">
        <v>443</v>
      </c>
      <c r="Q86" s="30">
        <v>0</v>
      </c>
      <c r="R86" s="31">
        <v>0</v>
      </c>
      <c r="S86" s="31">
        <v>0</v>
      </c>
      <c r="T86" s="31">
        <v>0.18358889349357654</v>
      </c>
      <c r="U86" s="30">
        <v>0</v>
      </c>
      <c r="V86" s="31">
        <v>0</v>
      </c>
      <c r="W86" s="31">
        <v>0</v>
      </c>
      <c r="X86" s="31">
        <v>0.18358889349357654</v>
      </c>
    </row>
    <row r="87" spans="4:24" ht="20.100000000000001" customHeight="1">
      <c r="D87" s="6" t="s">
        <v>242</v>
      </c>
      <c r="E87" s="5" t="s">
        <v>63</v>
      </c>
      <c r="F87" s="6" t="s">
        <v>147</v>
      </c>
      <c r="G87" s="4">
        <v>26</v>
      </c>
      <c r="H87" s="4">
        <v>26</v>
      </c>
      <c r="I87" s="4">
        <v>26</v>
      </c>
      <c r="J87" s="4">
        <v>26</v>
      </c>
      <c r="K87" s="4">
        <v>150</v>
      </c>
      <c r="M87" s="7">
        <v>0</v>
      </c>
      <c r="N87" s="7">
        <v>0</v>
      </c>
      <c r="O87" s="7">
        <v>0</v>
      </c>
      <c r="P87" s="7">
        <v>124</v>
      </c>
      <c r="Q87" s="30">
        <v>0</v>
      </c>
      <c r="R87" s="31">
        <v>0</v>
      </c>
      <c r="S87" s="31">
        <v>0</v>
      </c>
      <c r="T87" s="31">
        <v>4.7692307692307692</v>
      </c>
      <c r="U87" s="30">
        <v>0</v>
      </c>
      <c r="V87" s="31">
        <v>0</v>
      </c>
      <c r="W87" s="31">
        <v>0</v>
      </c>
      <c r="X87" s="31">
        <v>4.7692307692307692</v>
      </c>
    </row>
    <row r="88" spans="4:24" ht="20.100000000000001" customHeight="1">
      <c r="D88" s="6" t="s">
        <v>243</v>
      </c>
      <c r="E88" s="5" t="s">
        <v>65</v>
      </c>
      <c r="F88" s="6" t="s">
        <v>148</v>
      </c>
      <c r="G88" s="7">
        <v>340</v>
      </c>
      <c r="H88" s="7">
        <v>340</v>
      </c>
      <c r="I88" s="7">
        <v>340</v>
      </c>
      <c r="J88" s="7">
        <v>340</v>
      </c>
      <c r="K88" s="7">
        <v>257</v>
      </c>
      <c r="M88" s="7">
        <v>0</v>
      </c>
      <c r="N88" s="7">
        <v>0</v>
      </c>
      <c r="O88" s="7">
        <v>0</v>
      </c>
      <c r="P88" s="7">
        <v>-83</v>
      </c>
      <c r="Q88" s="30">
        <v>0</v>
      </c>
      <c r="R88" s="31">
        <v>0</v>
      </c>
      <c r="S88" s="31">
        <v>0</v>
      </c>
      <c r="T88" s="31">
        <v>-0.24411764705882355</v>
      </c>
      <c r="U88" s="30">
        <v>0</v>
      </c>
      <c r="V88" s="31">
        <v>0</v>
      </c>
      <c r="W88" s="31">
        <v>0</v>
      </c>
      <c r="X88" s="31">
        <v>-0.24411764705882355</v>
      </c>
    </row>
    <row r="89" spans="4:24" ht="20.100000000000001" customHeight="1">
      <c r="D89" s="6"/>
      <c r="E89" s="5" t="s">
        <v>67</v>
      </c>
      <c r="F89" s="6" t="s">
        <v>149</v>
      </c>
      <c r="G89" s="4">
        <v>0</v>
      </c>
      <c r="H89" s="4">
        <v>0</v>
      </c>
      <c r="I89" s="4">
        <v>0</v>
      </c>
      <c r="J89" s="4">
        <v>0</v>
      </c>
      <c r="K89" s="4">
        <v>0</v>
      </c>
      <c r="M89" s="7">
        <v>0</v>
      </c>
      <c r="N89" s="7">
        <v>0</v>
      </c>
      <c r="O89" s="7">
        <v>0</v>
      </c>
      <c r="P89" s="7">
        <v>0</v>
      </c>
      <c r="Q89" s="30" t="s">
        <v>742</v>
      </c>
      <c r="R89" s="31" t="s">
        <v>742</v>
      </c>
      <c r="S89" s="31" t="s">
        <v>742</v>
      </c>
      <c r="T89" s="31" t="s">
        <v>742</v>
      </c>
      <c r="U89" s="30" t="s">
        <v>742</v>
      </c>
      <c r="V89" s="31" t="s">
        <v>742</v>
      </c>
      <c r="W89" s="31" t="s">
        <v>742</v>
      </c>
      <c r="X89" s="31" t="s">
        <v>742</v>
      </c>
    </row>
    <row r="90" spans="4:24" ht="20.100000000000001" customHeight="1">
      <c r="D90" s="6" t="s">
        <v>280</v>
      </c>
      <c r="E90" s="5" t="s">
        <v>69</v>
      </c>
      <c r="F90" s="6" t="s">
        <v>150</v>
      </c>
      <c r="G90" s="7">
        <v>1377</v>
      </c>
      <c r="H90" s="7">
        <v>1377</v>
      </c>
      <c r="I90" s="7">
        <v>1377</v>
      </c>
      <c r="J90" s="7">
        <v>1377</v>
      </c>
      <c r="K90" s="7">
        <v>1494</v>
      </c>
      <c r="M90" s="7">
        <v>0</v>
      </c>
      <c r="N90" s="7">
        <v>0</v>
      </c>
      <c r="O90" s="7">
        <v>0</v>
      </c>
      <c r="P90" s="7">
        <v>117</v>
      </c>
      <c r="Q90" s="30">
        <v>0</v>
      </c>
      <c r="R90" s="31">
        <v>0</v>
      </c>
      <c r="S90" s="31">
        <v>0</v>
      </c>
      <c r="T90" s="31">
        <v>8.4967320261437829E-2</v>
      </c>
      <c r="U90" s="30">
        <v>0</v>
      </c>
      <c r="V90" s="31">
        <v>0</v>
      </c>
      <c r="W90" s="31">
        <v>0</v>
      </c>
      <c r="X90" s="31">
        <v>8.4967320261437829E-2</v>
      </c>
    </row>
    <row r="91" spans="4:24" ht="20.100000000000001" customHeight="1">
      <c r="D91" s="6"/>
      <c r="E91" s="5" t="s">
        <v>71</v>
      </c>
      <c r="F91" s="6" t="s">
        <v>151</v>
      </c>
      <c r="G91" s="4">
        <v>0</v>
      </c>
      <c r="H91" s="4">
        <v>0</v>
      </c>
      <c r="I91" s="4">
        <v>0</v>
      </c>
      <c r="J91" s="4">
        <v>0</v>
      </c>
      <c r="K91" s="4">
        <v>0</v>
      </c>
      <c r="M91" s="7">
        <v>0</v>
      </c>
      <c r="N91" s="7">
        <v>0</v>
      </c>
      <c r="O91" s="7">
        <v>0</v>
      </c>
      <c r="P91" s="7">
        <v>0</v>
      </c>
      <c r="Q91" s="30" t="s">
        <v>742</v>
      </c>
      <c r="R91" s="31" t="s">
        <v>742</v>
      </c>
      <c r="S91" s="31" t="s">
        <v>742</v>
      </c>
      <c r="T91" s="31" t="s">
        <v>742</v>
      </c>
      <c r="U91" s="30" t="s">
        <v>742</v>
      </c>
      <c r="V91" s="31" t="s">
        <v>742</v>
      </c>
      <c r="W91" s="31" t="s">
        <v>742</v>
      </c>
      <c r="X91" s="31" t="s">
        <v>742</v>
      </c>
    </row>
    <row r="92" spans="4:24" ht="20.100000000000001" customHeight="1">
      <c r="D92" s="6"/>
      <c r="E92" s="5" t="s">
        <v>73</v>
      </c>
      <c r="F92" s="6" t="s">
        <v>152</v>
      </c>
      <c r="G92" s="4">
        <v>0</v>
      </c>
      <c r="H92" s="4">
        <v>0</v>
      </c>
      <c r="I92" s="4">
        <v>0</v>
      </c>
      <c r="J92" s="4">
        <v>0</v>
      </c>
      <c r="K92" s="4">
        <v>0</v>
      </c>
      <c r="M92" s="7">
        <v>0</v>
      </c>
      <c r="N92" s="7">
        <v>0</v>
      </c>
      <c r="O92" s="7">
        <v>0</v>
      </c>
      <c r="P92" s="7">
        <v>0</v>
      </c>
      <c r="Q92" s="30" t="s">
        <v>742</v>
      </c>
      <c r="R92" s="31" t="s">
        <v>742</v>
      </c>
      <c r="S92" s="31" t="s">
        <v>742</v>
      </c>
      <c r="T92" s="31" t="s">
        <v>742</v>
      </c>
      <c r="U92" s="30" t="s">
        <v>742</v>
      </c>
      <c r="V92" s="31" t="s">
        <v>742</v>
      </c>
      <c r="W92" s="31" t="s">
        <v>742</v>
      </c>
      <c r="X92" s="31" t="s">
        <v>742</v>
      </c>
    </row>
    <row r="93" spans="4:24" ht="20.100000000000001" customHeight="1">
      <c r="D93" s="6"/>
      <c r="E93" s="5" t="s">
        <v>77</v>
      </c>
      <c r="F93" s="6" t="s">
        <v>153</v>
      </c>
      <c r="G93" s="4">
        <v>0</v>
      </c>
      <c r="H93" s="4">
        <v>0</v>
      </c>
      <c r="I93" s="4">
        <v>0</v>
      </c>
      <c r="J93" s="4">
        <v>0</v>
      </c>
      <c r="K93" s="4">
        <v>0</v>
      </c>
      <c r="M93" s="7">
        <v>0</v>
      </c>
      <c r="N93" s="7">
        <v>0</v>
      </c>
      <c r="O93" s="7">
        <v>0</v>
      </c>
      <c r="P93" s="7">
        <v>0</v>
      </c>
      <c r="Q93" s="30" t="s">
        <v>742</v>
      </c>
      <c r="R93" s="31" t="s">
        <v>742</v>
      </c>
      <c r="S93" s="31" t="s">
        <v>742</v>
      </c>
      <c r="T93" s="31" t="s">
        <v>742</v>
      </c>
      <c r="U93" s="30" t="s">
        <v>742</v>
      </c>
      <c r="V93" s="31" t="s">
        <v>742</v>
      </c>
      <c r="W93" s="31" t="s">
        <v>742</v>
      </c>
      <c r="X93" s="31" t="s">
        <v>742</v>
      </c>
    </row>
    <row r="94" spans="4:24" ht="20.100000000000001" customHeight="1">
      <c r="D94" s="6"/>
      <c r="E94" s="5" t="s">
        <v>127</v>
      </c>
      <c r="F94" s="6" t="s">
        <v>156</v>
      </c>
      <c r="G94" s="7">
        <v>0</v>
      </c>
      <c r="H94" s="7">
        <v>0</v>
      </c>
      <c r="I94" s="7">
        <v>0</v>
      </c>
      <c r="J94" s="7">
        <v>0</v>
      </c>
      <c r="K94" s="7">
        <v>0</v>
      </c>
      <c r="M94" s="7">
        <v>0</v>
      </c>
      <c r="N94" s="7">
        <v>0</v>
      </c>
      <c r="O94" s="7">
        <v>0</v>
      </c>
      <c r="P94" s="7">
        <v>0</v>
      </c>
      <c r="Q94" s="30" t="s">
        <v>742</v>
      </c>
      <c r="R94" s="31" t="s">
        <v>742</v>
      </c>
      <c r="S94" s="31" t="s">
        <v>742</v>
      </c>
      <c r="T94" s="31" t="s">
        <v>742</v>
      </c>
      <c r="U94" s="30" t="s">
        <v>742</v>
      </c>
      <c r="V94" s="31" t="s">
        <v>742</v>
      </c>
      <c r="W94" s="31" t="s">
        <v>742</v>
      </c>
      <c r="X94" s="31" t="s">
        <v>742</v>
      </c>
    </row>
    <row r="95" spans="4:24" ht="20.100000000000001" customHeight="1">
      <c r="D95" s="6"/>
      <c r="E95" s="5" t="s">
        <v>128</v>
      </c>
      <c r="F95" s="6" t="s">
        <v>157</v>
      </c>
      <c r="G95" s="7">
        <v>496</v>
      </c>
      <c r="H95" s="7">
        <v>496</v>
      </c>
      <c r="I95" s="7">
        <v>496</v>
      </c>
      <c r="J95" s="7">
        <v>496</v>
      </c>
      <c r="K95" s="7">
        <v>585</v>
      </c>
      <c r="M95" s="7">
        <v>0</v>
      </c>
      <c r="N95" s="7">
        <v>0</v>
      </c>
      <c r="O95" s="7">
        <v>0</v>
      </c>
      <c r="P95" s="7">
        <v>89</v>
      </c>
      <c r="Q95" s="30">
        <v>0</v>
      </c>
      <c r="R95" s="31">
        <v>0</v>
      </c>
      <c r="S95" s="31">
        <v>0</v>
      </c>
      <c r="T95" s="31">
        <v>0.17943548387096775</v>
      </c>
      <c r="U95" s="30">
        <v>0</v>
      </c>
      <c r="V95" s="31">
        <v>0</v>
      </c>
      <c r="W95" s="31">
        <v>0</v>
      </c>
      <c r="X95" s="31">
        <v>0.17943548387096775</v>
      </c>
    </row>
    <row r="96" spans="4:24" ht="20.100000000000001" customHeight="1">
      <c r="D96" s="6"/>
      <c r="E96" s="5" t="s">
        <v>129</v>
      </c>
      <c r="F96" s="6" t="s">
        <v>158</v>
      </c>
      <c r="G96" s="7">
        <v>174</v>
      </c>
      <c r="H96" s="7">
        <v>174</v>
      </c>
      <c r="I96" s="7">
        <v>174</v>
      </c>
      <c r="J96" s="7">
        <v>174</v>
      </c>
      <c r="K96" s="7">
        <v>370</v>
      </c>
      <c r="M96" s="7">
        <v>0</v>
      </c>
      <c r="N96" s="7">
        <v>0</v>
      </c>
      <c r="O96" s="7">
        <v>0</v>
      </c>
      <c r="P96" s="7">
        <v>196</v>
      </c>
      <c r="Q96" s="30">
        <v>0</v>
      </c>
      <c r="R96" s="31">
        <v>0</v>
      </c>
      <c r="S96" s="31">
        <v>0</v>
      </c>
      <c r="T96" s="31">
        <v>1.1264367816091956</v>
      </c>
      <c r="U96" s="30">
        <v>0</v>
      </c>
      <c r="V96" s="31">
        <v>0</v>
      </c>
      <c r="W96" s="31">
        <v>0</v>
      </c>
      <c r="X96" s="31">
        <v>1.1264367816091956</v>
      </c>
    </row>
    <row r="97" spans="4:24" ht="20.100000000000001" customHeight="1" thickBot="1">
      <c r="D97" s="6" t="s">
        <v>32</v>
      </c>
      <c r="E97" s="5" t="s">
        <v>33</v>
      </c>
      <c r="F97" s="6" t="s">
        <v>34</v>
      </c>
      <c r="G97" s="4">
        <v>0</v>
      </c>
      <c r="H97" s="4">
        <v>0</v>
      </c>
      <c r="I97" s="4">
        <v>0</v>
      </c>
      <c r="J97" s="4">
        <v>0</v>
      </c>
      <c r="K97" s="4">
        <v>0</v>
      </c>
      <c r="M97" s="7">
        <v>0</v>
      </c>
      <c r="N97" s="7">
        <v>0</v>
      </c>
      <c r="O97" s="7">
        <v>0</v>
      </c>
      <c r="P97" s="7">
        <v>0</v>
      </c>
      <c r="Q97" s="30" t="s">
        <v>742</v>
      </c>
      <c r="R97" s="31" t="s">
        <v>742</v>
      </c>
      <c r="S97" s="31" t="s">
        <v>742</v>
      </c>
      <c r="T97" s="31" t="s">
        <v>742</v>
      </c>
      <c r="U97" s="30" t="s">
        <v>742</v>
      </c>
      <c r="V97" s="31" t="s">
        <v>742</v>
      </c>
      <c r="W97" s="31" t="s">
        <v>742</v>
      </c>
      <c r="X97" s="31" t="s">
        <v>742</v>
      </c>
    </row>
    <row r="98" spans="4:24" ht="20.100000000000001" customHeight="1" thickTop="1" thickBot="1">
      <c r="D98" s="9" t="s">
        <v>35</v>
      </c>
      <c r="E98" s="8"/>
      <c r="F98" s="9" t="s">
        <v>36</v>
      </c>
      <c r="G98" s="10">
        <v>8937</v>
      </c>
      <c r="H98" s="10">
        <v>8937</v>
      </c>
      <c r="I98" s="10">
        <v>8937</v>
      </c>
      <c r="J98" s="10">
        <v>8937</v>
      </c>
      <c r="K98" s="10">
        <v>9082</v>
      </c>
      <c r="M98" s="10">
        <v>0</v>
      </c>
      <c r="N98" s="10">
        <v>0</v>
      </c>
      <c r="O98" s="10">
        <v>0</v>
      </c>
      <c r="P98" s="10">
        <v>145</v>
      </c>
      <c r="Q98" s="32">
        <v>0</v>
      </c>
      <c r="R98" s="33">
        <v>0</v>
      </c>
      <c r="S98" s="33">
        <v>0</v>
      </c>
      <c r="T98" s="33">
        <v>1.6224683898399928E-2</v>
      </c>
      <c r="U98" s="32">
        <v>0</v>
      </c>
      <c r="V98" s="33">
        <v>0</v>
      </c>
      <c r="W98" s="33">
        <v>0</v>
      </c>
      <c r="X98" s="33">
        <v>1.6224683898399928E-2</v>
      </c>
    </row>
    <row r="99" spans="4:24" ht="14.4" thickTop="1" thickBot="1">
      <c r="D99" s="64" t="s">
        <v>536</v>
      </c>
    </row>
    <row r="100" spans="4:24" ht="13.8" thickBot="1">
      <c r="D100" s="15"/>
      <c r="E100" s="15"/>
      <c r="F100" s="29" t="s">
        <v>37</v>
      </c>
      <c r="G100" s="16" t="s">
        <v>746</v>
      </c>
      <c r="H100" s="16" t="s">
        <v>746</v>
      </c>
      <c r="I100" s="16" t="s">
        <v>746</v>
      </c>
      <c r="J100" s="16" t="s">
        <v>746</v>
      </c>
      <c r="K100" s="16" t="s">
        <v>746</v>
      </c>
    </row>
  </sheetData>
  <mergeCells count="4">
    <mergeCell ref="M3:P3"/>
    <mergeCell ref="Q3:T3"/>
    <mergeCell ref="U3:X3"/>
    <mergeCell ref="D3:K3"/>
  </mergeCells>
  <hyperlinks>
    <hyperlink ref="A1" location="T!A1" display="TURINYS"/>
  </hyperlinks>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39">
    <tabColor rgb="FF92D050"/>
  </sheetPr>
  <dimension ref="A1:Y73"/>
  <sheetViews>
    <sheetView showGridLines="0" zoomScale="90" zoomScaleNormal="90" workbookViewId="0">
      <pane xSplit="6" ySplit="4" topLeftCell="G5" activePane="bottomRight" state="frozen"/>
      <selection activeCell="S35" sqref="S35"/>
      <selection pane="topRight" activeCell="S35" sqref="S35"/>
      <selection pane="bottomLeft" activeCell="S35" sqref="S35"/>
      <selection pane="bottomRight" activeCell="H12" sqref="H12"/>
    </sheetView>
  </sheetViews>
  <sheetFormatPr defaultColWidth="9.109375" defaultRowHeight="13.2"/>
  <cols>
    <col min="1" max="1" width="10.6640625" style="72" customWidth="1"/>
    <col min="2" max="2" width="1" style="72" hidden="1" customWidth="1"/>
    <col min="3" max="3" width="2.5546875" style="67" hidden="1" customWidth="1"/>
    <col min="4" max="4" width="9.109375" style="67" hidden="1" customWidth="1"/>
    <col min="5" max="5" width="6" style="67" customWidth="1"/>
    <col min="6" max="6" width="28" style="67" customWidth="1"/>
    <col min="7" max="11" width="9.109375" style="67"/>
    <col min="12" max="12" width="9.6640625" style="67" bestFit="1" customWidth="1"/>
    <col min="13" max="16384" width="9.109375" style="67"/>
  </cols>
  <sheetData>
    <row r="1" spans="1:25">
      <c r="A1" s="77" t="s">
        <v>676</v>
      </c>
    </row>
    <row r="3" spans="1:25" ht="17.100000000000001" customHeight="1">
      <c r="D3" s="90" t="s">
        <v>490</v>
      </c>
      <c r="E3" s="91"/>
      <c r="F3" s="91"/>
      <c r="G3" s="91"/>
      <c r="H3" s="91"/>
      <c r="I3" s="91"/>
      <c r="J3" s="91"/>
      <c r="K3" s="92"/>
      <c r="M3" s="101" t="s">
        <v>577</v>
      </c>
      <c r="N3" s="102"/>
      <c r="O3" s="102"/>
      <c r="P3" s="102"/>
      <c r="Q3" s="102"/>
      <c r="R3" s="102" t="s">
        <v>578</v>
      </c>
      <c r="S3" s="102"/>
      <c r="T3" s="102"/>
      <c r="U3" s="110"/>
      <c r="V3" s="107" t="s">
        <v>579</v>
      </c>
      <c r="W3" s="108"/>
      <c r="X3" s="108"/>
      <c r="Y3" s="111"/>
    </row>
    <row r="4" spans="1:25" ht="30" customHeight="1">
      <c r="D4" s="1" t="s">
        <v>0</v>
      </c>
      <c r="E4" s="1" t="s">
        <v>1</v>
      </c>
      <c r="F4" s="1" t="s">
        <v>2</v>
      </c>
      <c r="G4" s="1">
        <v>2012</v>
      </c>
      <c r="H4" s="1">
        <v>2013</v>
      </c>
      <c r="I4" s="1">
        <v>2014</v>
      </c>
      <c r="J4" s="1">
        <v>2015</v>
      </c>
      <c r="K4" s="1">
        <v>2016</v>
      </c>
      <c r="M4" s="1">
        <v>2012</v>
      </c>
      <c r="N4" s="1">
        <v>2013</v>
      </c>
      <c r="O4" s="1">
        <v>2014</v>
      </c>
      <c r="P4" s="1">
        <v>2015</v>
      </c>
      <c r="Q4" s="1">
        <v>2016</v>
      </c>
      <c r="R4" s="17" t="s">
        <v>731</v>
      </c>
      <c r="S4" s="1" t="s">
        <v>732</v>
      </c>
      <c r="T4" s="1" t="s">
        <v>733</v>
      </c>
      <c r="U4" s="1" t="s">
        <v>734</v>
      </c>
      <c r="V4" s="17" t="s">
        <v>731</v>
      </c>
      <c r="W4" s="1" t="s">
        <v>743</v>
      </c>
      <c r="X4" s="1" t="s">
        <v>744</v>
      </c>
      <c r="Y4" s="1" t="s">
        <v>745</v>
      </c>
    </row>
    <row r="5" spans="1:25" ht="20.100000000000001" customHeight="1">
      <c r="D5" s="2"/>
      <c r="E5" s="3" t="s">
        <v>7</v>
      </c>
      <c r="F5" s="2" t="s">
        <v>305</v>
      </c>
    </row>
    <row r="6" spans="1:25" ht="20.100000000000001" customHeight="1">
      <c r="D6" s="2"/>
      <c r="E6" s="3" t="s">
        <v>306</v>
      </c>
      <c r="F6" s="2" t="s">
        <v>166</v>
      </c>
      <c r="G6" s="4">
        <v>195</v>
      </c>
      <c r="H6" s="4">
        <v>195</v>
      </c>
      <c r="I6" s="4">
        <v>195</v>
      </c>
      <c r="J6" s="4">
        <v>195</v>
      </c>
      <c r="K6" s="4">
        <v>867</v>
      </c>
      <c r="M6" s="18">
        <v>0.12310606060606061</v>
      </c>
      <c r="N6" s="18">
        <v>0.12310606060606061</v>
      </c>
      <c r="O6" s="18">
        <v>0.12310606060606061</v>
      </c>
      <c r="P6" s="18">
        <v>0.12310606060606061</v>
      </c>
      <c r="Q6" s="18">
        <v>0.61402266288951846</v>
      </c>
      <c r="R6" s="19">
        <v>0</v>
      </c>
      <c r="S6" s="20">
        <v>0</v>
      </c>
      <c r="T6" s="20">
        <v>0</v>
      </c>
      <c r="U6" s="20">
        <v>49.091660228345788</v>
      </c>
      <c r="V6" s="19">
        <v>0</v>
      </c>
      <c r="W6" s="20">
        <v>0</v>
      </c>
      <c r="X6" s="20">
        <v>0</v>
      </c>
      <c r="Y6" s="20">
        <v>49.091660228345788</v>
      </c>
    </row>
    <row r="7" spans="1:25" ht="20.100000000000001" customHeight="1">
      <c r="D7" s="2"/>
      <c r="E7" s="3" t="s">
        <v>307</v>
      </c>
      <c r="F7" s="2" t="s">
        <v>308</v>
      </c>
      <c r="G7" s="4">
        <v>671</v>
      </c>
      <c r="H7" s="4">
        <v>671</v>
      </c>
      <c r="I7" s="4">
        <v>671</v>
      </c>
      <c r="J7" s="4">
        <v>671</v>
      </c>
      <c r="K7" s="4">
        <v>532</v>
      </c>
      <c r="M7" s="18">
        <v>0.4236111111111111</v>
      </c>
      <c r="N7" s="18">
        <v>0.4236111111111111</v>
      </c>
      <c r="O7" s="18">
        <v>0.4236111111111111</v>
      </c>
      <c r="P7" s="18">
        <v>0.4236111111111111</v>
      </c>
      <c r="Q7" s="18">
        <v>0.37677053824362605</v>
      </c>
      <c r="R7" s="19">
        <v>0</v>
      </c>
      <c r="S7" s="20">
        <v>0</v>
      </c>
      <c r="T7" s="20">
        <v>0</v>
      </c>
      <c r="U7" s="20">
        <v>-4.6840572867485051</v>
      </c>
      <c r="V7" s="19">
        <v>0</v>
      </c>
      <c r="W7" s="20">
        <v>0</v>
      </c>
      <c r="X7" s="20">
        <v>0</v>
      </c>
      <c r="Y7" s="20">
        <v>-4.6840572867485051</v>
      </c>
    </row>
    <row r="8" spans="1:25" ht="20.100000000000001" customHeight="1">
      <c r="D8" s="2"/>
      <c r="E8" s="3" t="s">
        <v>309</v>
      </c>
      <c r="F8" s="2" t="s">
        <v>310</v>
      </c>
      <c r="G8" s="4">
        <v>39</v>
      </c>
      <c r="H8" s="4">
        <v>39</v>
      </c>
      <c r="I8" s="4">
        <v>39</v>
      </c>
      <c r="J8" s="4">
        <v>39</v>
      </c>
      <c r="K8" s="4">
        <v>-14</v>
      </c>
      <c r="M8" s="18">
        <v>2.462121212121212E-2</v>
      </c>
      <c r="N8" s="18">
        <v>2.462121212121212E-2</v>
      </c>
      <c r="O8" s="18">
        <v>2.462121212121212E-2</v>
      </c>
      <c r="P8" s="18">
        <v>2.462121212121212E-2</v>
      </c>
      <c r="Q8" s="18">
        <v>-9.9150141643059488E-3</v>
      </c>
      <c r="R8" s="19">
        <v>0</v>
      </c>
      <c r="S8" s="20">
        <v>0</v>
      </c>
      <c r="T8" s="20">
        <v>0</v>
      </c>
      <c r="U8" s="20">
        <v>-3.4536226285518072</v>
      </c>
      <c r="V8" s="19">
        <v>0</v>
      </c>
      <c r="W8" s="20">
        <v>0</v>
      </c>
      <c r="X8" s="20">
        <v>0</v>
      </c>
      <c r="Y8" s="20">
        <v>-3.4536226285518072</v>
      </c>
    </row>
    <row r="9" spans="1:25" ht="20.100000000000001" customHeight="1">
      <c r="D9" s="2"/>
      <c r="E9" s="3" t="s">
        <v>311</v>
      </c>
      <c r="F9" s="2" t="s">
        <v>312</v>
      </c>
      <c r="G9" s="4">
        <v>-225</v>
      </c>
      <c r="H9" s="4">
        <v>-225</v>
      </c>
      <c r="I9" s="4">
        <v>-225</v>
      </c>
      <c r="J9" s="4">
        <v>-225</v>
      </c>
      <c r="K9" s="4">
        <v>22</v>
      </c>
      <c r="M9" s="18">
        <v>-0.14204545454545456</v>
      </c>
      <c r="N9" s="18">
        <v>-0.14204545454545456</v>
      </c>
      <c r="O9" s="18">
        <v>-0.14204545454545456</v>
      </c>
      <c r="P9" s="18">
        <v>-0.14204545454545456</v>
      </c>
      <c r="Q9" s="18">
        <v>1.5580736543909348E-2</v>
      </c>
      <c r="R9" s="19">
        <v>0</v>
      </c>
      <c r="S9" s="20">
        <v>0</v>
      </c>
      <c r="T9" s="20">
        <v>0</v>
      </c>
      <c r="U9" s="20">
        <v>15.76261910893639</v>
      </c>
      <c r="V9" s="19">
        <v>0</v>
      </c>
      <c r="W9" s="20">
        <v>0</v>
      </c>
      <c r="X9" s="20">
        <v>0</v>
      </c>
      <c r="Y9" s="20">
        <v>15.76261910893639</v>
      </c>
    </row>
    <row r="10" spans="1:25" ht="20.100000000000001" customHeight="1">
      <c r="D10" s="2"/>
      <c r="E10" s="3" t="s">
        <v>313</v>
      </c>
      <c r="F10" s="2" t="s">
        <v>314</v>
      </c>
      <c r="G10" s="4">
        <v>0</v>
      </c>
      <c r="H10" s="4">
        <v>0</v>
      </c>
      <c r="I10" s="4">
        <v>0</v>
      </c>
      <c r="J10" s="4">
        <v>0</v>
      </c>
      <c r="K10" s="4">
        <v>0</v>
      </c>
      <c r="M10" s="18">
        <v>0</v>
      </c>
      <c r="N10" s="18">
        <v>0</v>
      </c>
      <c r="O10" s="18">
        <v>0</v>
      </c>
      <c r="P10" s="18">
        <v>0</v>
      </c>
      <c r="Q10" s="18">
        <v>0</v>
      </c>
      <c r="R10" s="19">
        <v>0</v>
      </c>
      <c r="S10" s="20">
        <v>0</v>
      </c>
      <c r="T10" s="20">
        <v>0</v>
      </c>
      <c r="U10" s="20">
        <v>0</v>
      </c>
      <c r="V10" s="19">
        <v>0</v>
      </c>
      <c r="W10" s="20">
        <v>0</v>
      </c>
      <c r="X10" s="20">
        <v>0</v>
      </c>
      <c r="Y10" s="20">
        <v>0</v>
      </c>
    </row>
    <row r="11" spans="1:25" ht="20.100000000000001" customHeight="1">
      <c r="D11" s="2"/>
      <c r="E11" s="3" t="s">
        <v>315</v>
      </c>
      <c r="F11" s="2" t="s">
        <v>316</v>
      </c>
      <c r="G11" s="4">
        <v>0</v>
      </c>
      <c r="H11" s="4">
        <v>0</v>
      </c>
      <c r="I11" s="4">
        <v>0</v>
      </c>
      <c r="J11" s="4">
        <v>0</v>
      </c>
      <c r="K11" s="4">
        <v>0</v>
      </c>
      <c r="M11" s="18">
        <v>0</v>
      </c>
      <c r="N11" s="18">
        <v>0</v>
      </c>
      <c r="O11" s="18">
        <v>0</v>
      </c>
      <c r="P11" s="18">
        <v>0</v>
      </c>
      <c r="Q11" s="18">
        <v>0</v>
      </c>
      <c r="R11" s="19">
        <v>0</v>
      </c>
      <c r="S11" s="20">
        <v>0</v>
      </c>
      <c r="T11" s="20">
        <v>0</v>
      </c>
      <c r="U11" s="20">
        <v>0</v>
      </c>
      <c r="V11" s="19">
        <v>0</v>
      </c>
      <c r="W11" s="20">
        <v>0</v>
      </c>
      <c r="X11" s="20">
        <v>0</v>
      </c>
      <c r="Y11" s="20">
        <v>0</v>
      </c>
    </row>
    <row r="12" spans="1:25" ht="20.100000000000001" customHeight="1">
      <c r="D12" s="2"/>
      <c r="E12" s="3" t="s">
        <v>317</v>
      </c>
      <c r="F12" s="2" t="s">
        <v>318</v>
      </c>
      <c r="G12" s="4">
        <v>0</v>
      </c>
      <c r="H12" s="4">
        <v>0</v>
      </c>
      <c r="I12" s="4">
        <v>0</v>
      </c>
      <c r="J12" s="4">
        <v>0</v>
      </c>
      <c r="K12" s="4">
        <v>0</v>
      </c>
      <c r="M12" s="18">
        <v>0</v>
      </c>
      <c r="N12" s="18">
        <v>0</v>
      </c>
      <c r="O12" s="18">
        <v>0</v>
      </c>
      <c r="P12" s="18">
        <v>0</v>
      </c>
      <c r="Q12" s="18">
        <v>0</v>
      </c>
      <c r="R12" s="19">
        <v>0</v>
      </c>
      <c r="S12" s="20">
        <v>0</v>
      </c>
      <c r="T12" s="20">
        <v>0</v>
      </c>
      <c r="U12" s="20">
        <v>0</v>
      </c>
      <c r="V12" s="19">
        <v>0</v>
      </c>
      <c r="W12" s="20">
        <v>0</v>
      </c>
      <c r="X12" s="20">
        <v>0</v>
      </c>
      <c r="Y12" s="20">
        <v>0</v>
      </c>
    </row>
    <row r="13" spans="1:25" ht="20.100000000000001" customHeight="1">
      <c r="D13" s="2"/>
      <c r="E13" s="3" t="s">
        <v>319</v>
      </c>
      <c r="F13" s="2" t="s">
        <v>320</v>
      </c>
      <c r="G13" s="4">
        <v>23</v>
      </c>
      <c r="H13" s="4">
        <v>23</v>
      </c>
      <c r="I13" s="4">
        <v>23</v>
      </c>
      <c r="J13" s="4">
        <v>23</v>
      </c>
      <c r="K13" s="4">
        <v>3</v>
      </c>
      <c r="M13" s="18">
        <v>1.452020202020202E-2</v>
      </c>
      <c r="N13" s="18">
        <v>1.452020202020202E-2</v>
      </c>
      <c r="O13" s="18">
        <v>1.452020202020202E-2</v>
      </c>
      <c r="P13" s="18">
        <v>1.452020202020202E-2</v>
      </c>
      <c r="Q13" s="18">
        <v>2.124645892351275E-3</v>
      </c>
      <c r="R13" s="19">
        <v>0</v>
      </c>
      <c r="S13" s="20">
        <v>0</v>
      </c>
      <c r="T13" s="20">
        <v>0</v>
      </c>
      <c r="U13" s="20">
        <v>-1.2395556127850746</v>
      </c>
      <c r="V13" s="19">
        <v>0</v>
      </c>
      <c r="W13" s="20">
        <v>0</v>
      </c>
      <c r="X13" s="20">
        <v>0</v>
      </c>
      <c r="Y13" s="20">
        <v>-1.2395556127850746</v>
      </c>
    </row>
    <row r="14" spans="1:25" ht="20.100000000000001" customHeight="1">
      <c r="D14" s="2"/>
      <c r="E14" s="3" t="s">
        <v>321</v>
      </c>
      <c r="F14" s="2" t="s">
        <v>322</v>
      </c>
      <c r="G14" s="4">
        <v>1678</v>
      </c>
      <c r="H14" s="4">
        <v>1678</v>
      </c>
      <c r="I14" s="4">
        <v>1678</v>
      </c>
      <c r="J14" s="4">
        <v>1678</v>
      </c>
      <c r="K14" s="4">
        <v>-680</v>
      </c>
      <c r="M14" s="18">
        <v>1.0593434343434343</v>
      </c>
      <c r="N14" s="18">
        <v>1.0593434343434343</v>
      </c>
      <c r="O14" s="18">
        <v>1.0593434343434343</v>
      </c>
      <c r="P14" s="18">
        <v>1.0593434343434343</v>
      </c>
      <c r="Q14" s="18">
        <v>-0.48158640226628896</v>
      </c>
      <c r="R14" s="19">
        <v>0</v>
      </c>
      <c r="S14" s="20">
        <v>0</v>
      </c>
      <c r="T14" s="20">
        <v>0</v>
      </c>
      <c r="U14" s="20">
        <v>-154.09298366097232</v>
      </c>
      <c r="V14" s="19">
        <v>0</v>
      </c>
      <c r="W14" s="20">
        <v>0</v>
      </c>
      <c r="X14" s="20">
        <v>0</v>
      </c>
      <c r="Y14" s="20">
        <v>-154.09298366097232</v>
      </c>
    </row>
    <row r="15" spans="1:25" ht="20.100000000000001" customHeight="1">
      <c r="D15" s="2"/>
      <c r="E15" s="3" t="s">
        <v>323</v>
      </c>
      <c r="F15" s="2" t="s">
        <v>324</v>
      </c>
      <c r="G15" s="4">
        <v>284</v>
      </c>
      <c r="H15" s="4">
        <v>284</v>
      </c>
      <c r="I15" s="4">
        <v>284</v>
      </c>
      <c r="J15" s="4">
        <v>284</v>
      </c>
      <c r="K15" s="4">
        <v>40</v>
      </c>
      <c r="M15" s="18">
        <v>0.17929292929292928</v>
      </c>
      <c r="N15" s="18">
        <v>0.17929292929292928</v>
      </c>
      <c r="O15" s="18">
        <v>0.17929292929292928</v>
      </c>
      <c r="P15" s="18">
        <v>0.17929292929292928</v>
      </c>
      <c r="Q15" s="18">
        <v>2.8328611898016998E-2</v>
      </c>
      <c r="R15" s="19">
        <v>0</v>
      </c>
      <c r="S15" s="20">
        <v>0</v>
      </c>
      <c r="T15" s="20">
        <v>0</v>
      </c>
      <c r="U15" s="20">
        <v>-15.096431739491228</v>
      </c>
      <c r="V15" s="19">
        <v>0</v>
      </c>
      <c r="W15" s="20">
        <v>0</v>
      </c>
      <c r="X15" s="20">
        <v>0</v>
      </c>
      <c r="Y15" s="20">
        <v>-15.096431739491228</v>
      </c>
    </row>
    <row r="16" spans="1:25" ht="20.100000000000001" customHeight="1">
      <c r="D16" s="2"/>
      <c r="E16" s="3" t="s">
        <v>325</v>
      </c>
      <c r="F16" s="2" t="s">
        <v>326</v>
      </c>
      <c r="G16" s="4">
        <v>610</v>
      </c>
      <c r="H16" s="4">
        <v>610</v>
      </c>
      <c r="I16" s="4">
        <v>610</v>
      </c>
      <c r="J16" s="4">
        <v>610</v>
      </c>
      <c r="K16" s="4">
        <v>198</v>
      </c>
      <c r="M16" s="18">
        <v>0.38510101010101011</v>
      </c>
      <c r="N16" s="18">
        <v>0.38510101010101011</v>
      </c>
      <c r="O16" s="18">
        <v>0.38510101010101011</v>
      </c>
      <c r="P16" s="18">
        <v>0.38510101010101011</v>
      </c>
      <c r="Q16" s="18">
        <v>0.14022662889518414</v>
      </c>
      <c r="R16" s="19">
        <v>0</v>
      </c>
      <c r="S16" s="20">
        <v>0</v>
      </c>
      <c r="T16" s="20">
        <v>0</v>
      </c>
      <c r="U16" s="20">
        <v>-24.487438120582596</v>
      </c>
      <c r="V16" s="19">
        <v>0</v>
      </c>
      <c r="W16" s="20">
        <v>0</v>
      </c>
      <c r="X16" s="20">
        <v>0</v>
      </c>
      <c r="Y16" s="20">
        <v>-24.487438120582596</v>
      </c>
    </row>
    <row r="17" spans="4:25" ht="20.100000000000001" customHeight="1">
      <c r="D17" s="2"/>
      <c r="E17" s="3" t="s">
        <v>327</v>
      </c>
      <c r="F17" s="2" t="s">
        <v>328</v>
      </c>
      <c r="G17" s="4">
        <v>22</v>
      </c>
      <c r="H17" s="4">
        <v>22</v>
      </c>
      <c r="I17" s="4">
        <v>22</v>
      </c>
      <c r="J17" s="4">
        <v>22</v>
      </c>
      <c r="K17" s="4">
        <v>-32</v>
      </c>
      <c r="M17" s="18">
        <v>1.3888888888888888E-2</v>
      </c>
      <c r="N17" s="18">
        <v>1.3888888888888888E-2</v>
      </c>
      <c r="O17" s="18">
        <v>1.3888888888888888E-2</v>
      </c>
      <c r="P17" s="18">
        <v>1.3888888888888888E-2</v>
      </c>
      <c r="Q17" s="18">
        <v>-2.2662889518413599E-2</v>
      </c>
      <c r="R17" s="19">
        <v>0</v>
      </c>
      <c r="S17" s="20">
        <v>0</v>
      </c>
      <c r="T17" s="20">
        <v>0</v>
      </c>
      <c r="U17" s="20">
        <v>-3.6551778407302491</v>
      </c>
      <c r="V17" s="19">
        <v>0</v>
      </c>
      <c r="W17" s="20">
        <v>0</v>
      </c>
      <c r="X17" s="20">
        <v>0</v>
      </c>
      <c r="Y17" s="20">
        <v>-3.6551778407302491</v>
      </c>
    </row>
    <row r="18" spans="4:25" ht="20.100000000000001" customHeight="1">
      <c r="D18" s="2"/>
      <c r="E18" s="3" t="s">
        <v>329</v>
      </c>
      <c r="F18" s="2" t="s">
        <v>330</v>
      </c>
      <c r="G18" s="4">
        <v>-14</v>
      </c>
      <c r="H18" s="4">
        <v>-14</v>
      </c>
      <c r="I18" s="4">
        <v>-14</v>
      </c>
      <c r="J18" s="4">
        <v>-14</v>
      </c>
      <c r="K18" s="4">
        <v>-21</v>
      </c>
      <c r="M18" s="18">
        <v>-8.8383838383838381E-3</v>
      </c>
      <c r="N18" s="18">
        <v>-8.8383838383838381E-3</v>
      </c>
      <c r="O18" s="18">
        <v>-8.8383838383838381E-3</v>
      </c>
      <c r="P18" s="18">
        <v>-8.8383838383838381E-3</v>
      </c>
      <c r="Q18" s="18">
        <v>-1.4872521246458924E-2</v>
      </c>
      <c r="R18" s="19">
        <v>0</v>
      </c>
      <c r="S18" s="20">
        <v>0</v>
      </c>
      <c r="T18" s="20">
        <v>0</v>
      </c>
      <c r="U18" s="20">
        <v>-0.60341374080750865</v>
      </c>
      <c r="V18" s="19">
        <v>0</v>
      </c>
      <c r="W18" s="20">
        <v>0</v>
      </c>
      <c r="X18" s="20">
        <v>0</v>
      </c>
      <c r="Y18" s="20">
        <v>-0.60341374080750865</v>
      </c>
    </row>
    <row r="19" spans="4:25" ht="20.100000000000001" customHeight="1">
      <c r="D19" s="2"/>
      <c r="E19" s="3" t="s">
        <v>331</v>
      </c>
      <c r="F19" s="2" t="s">
        <v>332</v>
      </c>
      <c r="G19" s="4">
        <v>0</v>
      </c>
      <c r="H19" s="4">
        <v>0</v>
      </c>
      <c r="I19" s="4">
        <v>0</v>
      </c>
      <c r="J19" s="4">
        <v>0</v>
      </c>
      <c r="K19" s="4">
        <v>0</v>
      </c>
      <c r="M19" s="18">
        <v>0</v>
      </c>
      <c r="N19" s="18">
        <v>0</v>
      </c>
      <c r="O19" s="18">
        <v>0</v>
      </c>
      <c r="P19" s="18">
        <v>0</v>
      </c>
      <c r="Q19" s="18">
        <v>0</v>
      </c>
      <c r="R19" s="19">
        <v>0</v>
      </c>
      <c r="S19" s="20">
        <v>0</v>
      </c>
      <c r="T19" s="20">
        <v>0</v>
      </c>
      <c r="U19" s="20">
        <v>0</v>
      </c>
      <c r="V19" s="19">
        <v>0</v>
      </c>
      <c r="W19" s="20">
        <v>0</v>
      </c>
      <c r="X19" s="20">
        <v>0</v>
      </c>
      <c r="Y19" s="20">
        <v>0</v>
      </c>
    </row>
    <row r="20" spans="4:25" ht="20.100000000000001" customHeight="1">
      <c r="D20" s="2"/>
      <c r="E20" s="3" t="s">
        <v>333</v>
      </c>
      <c r="F20" s="2" t="s">
        <v>334</v>
      </c>
      <c r="G20" s="4">
        <v>0</v>
      </c>
      <c r="H20" s="4">
        <v>0</v>
      </c>
      <c r="I20" s="4">
        <v>0</v>
      </c>
      <c r="J20" s="4">
        <v>0</v>
      </c>
      <c r="K20" s="4">
        <v>0</v>
      </c>
      <c r="M20" s="18">
        <v>0</v>
      </c>
      <c r="N20" s="18">
        <v>0</v>
      </c>
      <c r="O20" s="18">
        <v>0</v>
      </c>
      <c r="P20" s="18">
        <v>0</v>
      </c>
      <c r="Q20" s="18">
        <v>0</v>
      </c>
      <c r="R20" s="19">
        <v>0</v>
      </c>
      <c r="S20" s="20">
        <v>0</v>
      </c>
      <c r="T20" s="20">
        <v>0</v>
      </c>
      <c r="U20" s="20">
        <v>0</v>
      </c>
      <c r="V20" s="19">
        <v>0</v>
      </c>
      <c r="W20" s="20">
        <v>0</v>
      </c>
      <c r="X20" s="20">
        <v>0</v>
      </c>
      <c r="Y20" s="20">
        <v>0</v>
      </c>
    </row>
    <row r="21" spans="4:25" ht="20.100000000000001" customHeight="1">
      <c r="D21" s="2"/>
      <c r="E21" s="3" t="s">
        <v>335</v>
      </c>
      <c r="F21" s="2" t="s">
        <v>336</v>
      </c>
      <c r="G21" s="4">
        <v>0</v>
      </c>
      <c r="H21" s="4">
        <v>0</v>
      </c>
      <c r="I21" s="4">
        <v>0</v>
      </c>
      <c r="J21" s="4">
        <v>0</v>
      </c>
      <c r="K21" s="4">
        <v>0</v>
      </c>
      <c r="M21" s="18">
        <v>0</v>
      </c>
      <c r="N21" s="18">
        <v>0</v>
      </c>
      <c r="O21" s="18">
        <v>0</v>
      </c>
      <c r="P21" s="18">
        <v>0</v>
      </c>
      <c r="Q21" s="18">
        <v>0</v>
      </c>
      <c r="R21" s="19">
        <v>0</v>
      </c>
      <c r="S21" s="20">
        <v>0</v>
      </c>
      <c r="T21" s="20">
        <v>0</v>
      </c>
      <c r="U21" s="20">
        <v>0</v>
      </c>
      <c r="V21" s="19">
        <v>0</v>
      </c>
      <c r="W21" s="20">
        <v>0</v>
      </c>
      <c r="X21" s="20">
        <v>0</v>
      </c>
      <c r="Y21" s="20">
        <v>0</v>
      </c>
    </row>
    <row r="22" spans="4:25" ht="20.100000000000001" customHeight="1">
      <c r="D22" s="2"/>
      <c r="E22" s="3" t="s">
        <v>337</v>
      </c>
      <c r="F22" s="2" t="s">
        <v>338</v>
      </c>
      <c r="G22" s="4">
        <v>6</v>
      </c>
      <c r="H22" s="4">
        <v>6</v>
      </c>
      <c r="I22" s="4">
        <v>6</v>
      </c>
      <c r="J22" s="4">
        <v>6</v>
      </c>
      <c r="K22" s="4">
        <v>-6</v>
      </c>
      <c r="M22" s="18">
        <v>3.787878787878788E-3</v>
      </c>
      <c r="N22" s="18">
        <v>3.787878787878788E-3</v>
      </c>
      <c r="O22" s="18">
        <v>3.787878787878788E-3</v>
      </c>
      <c r="P22" s="18">
        <v>3.787878787878788E-3</v>
      </c>
      <c r="Q22" s="18">
        <v>-4.24929178470255E-3</v>
      </c>
      <c r="R22" s="19">
        <v>0</v>
      </c>
      <c r="S22" s="20">
        <v>0</v>
      </c>
      <c r="T22" s="20">
        <v>0</v>
      </c>
      <c r="U22" s="20">
        <v>-0.8037170572581338</v>
      </c>
      <c r="V22" s="19">
        <v>0</v>
      </c>
      <c r="W22" s="20">
        <v>0</v>
      </c>
      <c r="X22" s="20">
        <v>0</v>
      </c>
      <c r="Y22" s="20">
        <v>-0.8037170572581338</v>
      </c>
    </row>
    <row r="23" spans="4:25" ht="20.100000000000001" customHeight="1">
      <c r="D23" s="2"/>
      <c r="E23" s="3" t="s">
        <v>339</v>
      </c>
      <c r="F23" s="2" t="s">
        <v>340</v>
      </c>
      <c r="G23" s="4">
        <v>0</v>
      </c>
      <c r="H23" s="4">
        <v>0</v>
      </c>
      <c r="I23" s="4">
        <v>0</v>
      </c>
      <c r="J23" s="4">
        <v>0</v>
      </c>
      <c r="K23" s="4">
        <v>0</v>
      </c>
      <c r="M23" s="18">
        <v>0</v>
      </c>
      <c r="N23" s="18">
        <v>0</v>
      </c>
      <c r="O23" s="18">
        <v>0</v>
      </c>
      <c r="P23" s="18">
        <v>0</v>
      </c>
      <c r="Q23" s="18">
        <v>0</v>
      </c>
      <c r="R23" s="19">
        <v>0</v>
      </c>
      <c r="S23" s="20">
        <v>0</v>
      </c>
      <c r="T23" s="20">
        <v>0</v>
      </c>
      <c r="U23" s="20">
        <v>0</v>
      </c>
      <c r="V23" s="19">
        <v>0</v>
      </c>
      <c r="W23" s="20">
        <v>0</v>
      </c>
      <c r="X23" s="20">
        <v>0</v>
      </c>
      <c r="Y23" s="20">
        <v>0</v>
      </c>
    </row>
    <row r="24" spans="4:25" ht="20.100000000000001" customHeight="1">
      <c r="D24" s="2"/>
      <c r="E24" s="3" t="s">
        <v>341</v>
      </c>
      <c r="F24" s="2" t="s">
        <v>342</v>
      </c>
      <c r="G24" s="4">
        <v>0</v>
      </c>
      <c r="H24" s="4">
        <v>0</v>
      </c>
      <c r="I24" s="4">
        <v>0</v>
      </c>
      <c r="J24" s="4">
        <v>0</v>
      </c>
      <c r="K24" s="4">
        <v>0</v>
      </c>
      <c r="M24" s="18">
        <v>0</v>
      </c>
      <c r="N24" s="18">
        <v>0</v>
      </c>
      <c r="O24" s="18">
        <v>0</v>
      </c>
      <c r="P24" s="18">
        <v>0</v>
      </c>
      <c r="Q24" s="18">
        <v>0</v>
      </c>
      <c r="R24" s="19">
        <v>0</v>
      </c>
      <c r="S24" s="20">
        <v>0</v>
      </c>
      <c r="T24" s="20">
        <v>0</v>
      </c>
      <c r="U24" s="20">
        <v>0</v>
      </c>
      <c r="V24" s="19">
        <v>0</v>
      </c>
      <c r="W24" s="20">
        <v>0</v>
      </c>
      <c r="X24" s="20">
        <v>0</v>
      </c>
      <c r="Y24" s="20">
        <v>0</v>
      </c>
    </row>
    <row r="25" spans="4:25" ht="20.100000000000001" customHeight="1">
      <c r="D25" s="2"/>
      <c r="E25" s="3" t="s">
        <v>343</v>
      </c>
      <c r="F25" s="2" t="s">
        <v>344</v>
      </c>
      <c r="G25" s="4">
        <v>-1410</v>
      </c>
      <c r="H25" s="4">
        <v>-1410</v>
      </c>
      <c r="I25" s="4">
        <v>-1410</v>
      </c>
      <c r="J25" s="4">
        <v>-1410</v>
      </c>
      <c r="K25" s="4">
        <v>241</v>
      </c>
      <c r="M25" s="18">
        <v>-0.89015151515151514</v>
      </c>
      <c r="N25" s="18">
        <v>-0.89015151515151514</v>
      </c>
      <c r="O25" s="18">
        <v>-0.89015151515151514</v>
      </c>
      <c r="P25" s="18">
        <v>-0.89015151515151514</v>
      </c>
      <c r="Q25" s="18">
        <v>0.1706798866855524</v>
      </c>
      <c r="R25" s="19">
        <v>0</v>
      </c>
      <c r="S25" s="20">
        <v>0</v>
      </c>
      <c r="T25" s="20">
        <v>0</v>
      </c>
      <c r="U25" s="20">
        <v>106.08314018370675</v>
      </c>
      <c r="V25" s="19">
        <v>0</v>
      </c>
      <c r="W25" s="20">
        <v>0</v>
      </c>
      <c r="X25" s="20">
        <v>0</v>
      </c>
      <c r="Y25" s="20">
        <v>106.08314018370675</v>
      </c>
    </row>
    <row r="26" spans="4:25" ht="20.100000000000001" customHeight="1">
      <c r="D26" s="2"/>
      <c r="E26" s="3" t="s">
        <v>345</v>
      </c>
      <c r="F26" s="2" t="s">
        <v>346</v>
      </c>
      <c r="G26" s="4">
        <v>0</v>
      </c>
      <c r="H26" s="4">
        <v>0</v>
      </c>
      <c r="I26" s="4">
        <v>0</v>
      </c>
      <c r="J26" s="4">
        <v>0</v>
      </c>
      <c r="K26" s="4">
        <v>0</v>
      </c>
      <c r="M26" s="18">
        <v>0</v>
      </c>
      <c r="N26" s="18">
        <v>0</v>
      </c>
      <c r="O26" s="18">
        <v>0</v>
      </c>
      <c r="P26" s="18">
        <v>0</v>
      </c>
      <c r="Q26" s="18">
        <v>0</v>
      </c>
      <c r="R26" s="19">
        <v>0</v>
      </c>
      <c r="S26" s="20">
        <v>0</v>
      </c>
      <c r="T26" s="20">
        <v>0</v>
      </c>
      <c r="U26" s="20">
        <v>0</v>
      </c>
      <c r="V26" s="19">
        <v>0</v>
      </c>
      <c r="W26" s="20">
        <v>0</v>
      </c>
      <c r="X26" s="20">
        <v>0</v>
      </c>
      <c r="Y26" s="20">
        <v>0</v>
      </c>
    </row>
    <row r="27" spans="4:25" ht="20.100000000000001" customHeight="1">
      <c r="D27" s="2"/>
      <c r="E27" s="3" t="s">
        <v>347</v>
      </c>
      <c r="F27" s="2" t="s">
        <v>348</v>
      </c>
      <c r="G27" s="4">
        <v>0</v>
      </c>
      <c r="H27" s="4">
        <v>0</v>
      </c>
      <c r="I27" s="4">
        <v>0</v>
      </c>
      <c r="J27" s="4">
        <v>0</v>
      </c>
      <c r="K27" s="4">
        <v>0</v>
      </c>
      <c r="M27" s="18">
        <v>0</v>
      </c>
      <c r="N27" s="18">
        <v>0</v>
      </c>
      <c r="O27" s="18">
        <v>0</v>
      </c>
      <c r="P27" s="18">
        <v>0</v>
      </c>
      <c r="Q27" s="18">
        <v>0</v>
      </c>
      <c r="R27" s="19">
        <v>0</v>
      </c>
      <c r="S27" s="20">
        <v>0</v>
      </c>
      <c r="T27" s="20">
        <v>0</v>
      </c>
      <c r="U27" s="20">
        <v>0</v>
      </c>
      <c r="V27" s="19">
        <v>0</v>
      </c>
      <c r="W27" s="20">
        <v>0</v>
      </c>
      <c r="X27" s="20">
        <v>0</v>
      </c>
      <c r="Y27" s="20">
        <v>0</v>
      </c>
    </row>
    <row r="28" spans="4:25" ht="20.100000000000001" customHeight="1">
      <c r="D28" s="2"/>
      <c r="E28" s="3" t="s">
        <v>349</v>
      </c>
      <c r="F28" s="2" t="s">
        <v>350</v>
      </c>
      <c r="G28" s="4">
        <v>-82</v>
      </c>
      <c r="H28" s="4">
        <v>-82</v>
      </c>
      <c r="I28" s="4">
        <v>-82</v>
      </c>
      <c r="J28" s="4">
        <v>-82</v>
      </c>
      <c r="K28" s="4">
        <v>27</v>
      </c>
      <c r="M28" s="18">
        <v>-5.1767676767676768E-2</v>
      </c>
      <c r="N28" s="18">
        <v>-5.1767676767676768E-2</v>
      </c>
      <c r="O28" s="18">
        <v>-5.1767676767676768E-2</v>
      </c>
      <c r="P28" s="18">
        <v>-5.1767676767676768E-2</v>
      </c>
      <c r="Q28" s="18">
        <v>1.9121813031161474E-2</v>
      </c>
      <c r="R28" s="19">
        <v>0</v>
      </c>
      <c r="S28" s="20">
        <v>0</v>
      </c>
      <c r="T28" s="20">
        <v>0</v>
      </c>
      <c r="U28" s="20">
        <v>7.0889489798838241</v>
      </c>
      <c r="V28" s="19">
        <v>0</v>
      </c>
      <c r="W28" s="20">
        <v>0</v>
      </c>
      <c r="X28" s="20">
        <v>0</v>
      </c>
      <c r="Y28" s="20">
        <v>7.0889489798838241</v>
      </c>
    </row>
    <row r="29" spans="4:25" ht="20.100000000000001" customHeight="1">
      <c r="D29" s="2"/>
      <c r="E29" s="3" t="s">
        <v>351</v>
      </c>
      <c r="F29" s="2" t="s">
        <v>352</v>
      </c>
      <c r="G29" s="4">
        <v>-242</v>
      </c>
      <c r="H29" s="4">
        <v>-242</v>
      </c>
      <c r="I29" s="4">
        <v>-242</v>
      </c>
      <c r="J29" s="4">
        <v>-242</v>
      </c>
      <c r="K29" s="4">
        <v>88</v>
      </c>
      <c r="M29" s="18">
        <v>-0.15277777777777779</v>
      </c>
      <c r="N29" s="18">
        <v>-0.15277777777777779</v>
      </c>
      <c r="O29" s="18">
        <v>-0.15277777777777779</v>
      </c>
      <c r="P29" s="18">
        <v>-0.15277777777777779</v>
      </c>
      <c r="Q29" s="18">
        <v>6.2322946175637391E-2</v>
      </c>
      <c r="R29" s="19">
        <v>0</v>
      </c>
      <c r="S29" s="20">
        <v>0</v>
      </c>
      <c r="T29" s="20">
        <v>0</v>
      </c>
      <c r="U29" s="20">
        <v>21.510072395341517</v>
      </c>
      <c r="V29" s="19">
        <v>0</v>
      </c>
      <c r="W29" s="20">
        <v>0</v>
      </c>
      <c r="X29" s="20">
        <v>0</v>
      </c>
      <c r="Y29" s="20">
        <v>21.510072395341517</v>
      </c>
    </row>
    <row r="30" spans="4:25" ht="20.100000000000001" customHeight="1">
      <c r="D30" s="2"/>
      <c r="E30" s="3" t="s">
        <v>353</v>
      </c>
      <c r="F30" s="2" t="s">
        <v>354</v>
      </c>
      <c r="G30" s="4">
        <v>29</v>
      </c>
      <c r="H30" s="4">
        <v>29</v>
      </c>
      <c r="I30" s="4">
        <v>29</v>
      </c>
      <c r="J30" s="4">
        <v>29</v>
      </c>
      <c r="K30" s="4">
        <v>147</v>
      </c>
      <c r="M30" s="18">
        <v>1.8308080808080808E-2</v>
      </c>
      <c r="N30" s="18">
        <v>1.8308080808080808E-2</v>
      </c>
      <c r="O30" s="18">
        <v>1.8308080808080808E-2</v>
      </c>
      <c r="P30" s="18">
        <v>1.8308080808080808E-2</v>
      </c>
      <c r="Q30" s="18">
        <v>0.10410764872521247</v>
      </c>
      <c r="R30" s="19">
        <v>0</v>
      </c>
      <c r="S30" s="20">
        <v>0</v>
      </c>
      <c r="T30" s="20">
        <v>0</v>
      </c>
      <c r="U30" s="20">
        <v>8.5799567917131672</v>
      </c>
      <c r="V30" s="19">
        <v>0</v>
      </c>
      <c r="W30" s="20">
        <v>0</v>
      </c>
      <c r="X30" s="20">
        <v>0</v>
      </c>
      <c r="Y30" s="20">
        <v>8.5799567917131672</v>
      </c>
    </row>
    <row r="31" spans="4:25" ht="20.100000000000001" customHeight="1">
      <c r="D31" s="2"/>
      <c r="E31" s="3" t="s">
        <v>355</v>
      </c>
      <c r="F31" s="2" t="s">
        <v>356</v>
      </c>
      <c r="G31" s="4">
        <v>0</v>
      </c>
      <c r="H31" s="4">
        <v>0</v>
      </c>
      <c r="I31" s="4">
        <v>0</v>
      </c>
      <c r="J31" s="4">
        <v>0</v>
      </c>
      <c r="K31" s="4">
        <v>0</v>
      </c>
      <c r="M31" s="18">
        <v>0</v>
      </c>
      <c r="N31" s="18">
        <v>0</v>
      </c>
      <c r="O31" s="18">
        <v>0</v>
      </c>
      <c r="P31" s="18">
        <v>0</v>
      </c>
      <c r="Q31" s="18">
        <v>0</v>
      </c>
      <c r="R31" s="19">
        <v>0</v>
      </c>
      <c r="S31" s="20">
        <v>0</v>
      </c>
      <c r="T31" s="20">
        <v>0</v>
      </c>
      <c r="U31" s="20">
        <v>0</v>
      </c>
      <c r="V31" s="19">
        <v>0</v>
      </c>
      <c r="W31" s="20">
        <v>0</v>
      </c>
      <c r="X31" s="20">
        <v>0</v>
      </c>
      <c r="Y31" s="20">
        <v>0</v>
      </c>
    </row>
    <row r="32" spans="4:25" ht="20.100000000000001" customHeight="1">
      <c r="D32" s="2" t="s">
        <v>436</v>
      </c>
      <c r="E32" s="3"/>
      <c r="F32" s="2" t="s">
        <v>357</v>
      </c>
      <c r="G32" s="4">
        <v>1584</v>
      </c>
      <c r="H32" s="4">
        <v>1584</v>
      </c>
      <c r="I32" s="4">
        <v>1584</v>
      </c>
      <c r="J32" s="4">
        <v>1584</v>
      </c>
      <c r="K32" s="4">
        <v>1412</v>
      </c>
      <c r="M32" s="18">
        <v>1</v>
      </c>
      <c r="N32" s="18">
        <v>1</v>
      </c>
      <c r="O32" s="18">
        <v>1</v>
      </c>
      <c r="P32" s="18">
        <v>1</v>
      </c>
      <c r="Q32" s="18">
        <v>1</v>
      </c>
      <c r="R32" s="19">
        <v>0</v>
      </c>
      <c r="S32" s="20">
        <v>0</v>
      </c>
      <c r="T32" s="20">
        <v>0</v>
      </c>
      <c r="U32" s="20">
        <v>0</v>
      </c>
      <c r="V32" s="19">
        <v>0</v>
      </c>
      <c r="W32" s="20">
        <v>0</v>
      </c>
      <c r="X32" s="20">
        <v>0</v>
      </c>
      <c r="Y32" s="20">
        <v>0</v>
      </c>
    </row>
    <row r="33" spans="4:25" ht="20.100000000000001" customHeight="1">
      <c r="D33" s="2"/>
      <c r="E33" s="3" t="s">
        <v>9</v>
      </c>
      <c r="F33" s="2" t="s">
        <v>358</v>
      </c>
    </row>
    <row r="34" spans="4:25" ht="20.100000000000001" customHeight="1">
      <c r="D34" s="2"/>
      <c r="E34" s="3" t="s">
        <v>359</v>
      </c>
      <c r="F34" s="2" t="s">
        <v>360</v>
      </c>
      <c r="G34" s="4">
        <v>-85</v>
      </c>
      <c r="H34" s="4">
        <v>-85</v>
      </c>
      <c r="I34" s="4">
        <v>-85</v>
      </c>
      <c r="J34" s="4">
        <v>-85</v>
      </c>
      <c r="K34" s="4">
        <v>-106</v>
      </c>
      <c r="M34" s="18">
        <v>-2.236842105263158</v>
      </c>
      <c r="N34" s="18">
        <v>-2.236842105263158</v>
      </c>
      <c r="O34" s="18">
        <v>-2.236842105263158</v>
      </c>
      <c r="P34" s="18">
        <v>-2.236842105263158</v>
      </c>
      <c r="Q34" s="18">
        <v>4.8181818181818183</v>
      </c>
      <c r="R34" s="19">
        <v>0</v>
      </c>
      <c r="S34" s="20">
        <v>0</v>
      </c>
      <c r="T34" s="20">
        <v>0</v>
      </c>
      <c r="U34" s="20">
        <v>705.50239234449759</v>
      </c>
      <c r="V34" s="19">
        <v>0</v>
      </c>
      <c r="W34" s="20">
        <v>0</v>
      </c>
      <c r="X34" s="20">
        <v>0</v>
      </c>
      <c r="Y34" s="20">
        <v>705.50239234449759</v>
      </c>
    </row>
    <row r="35" spans="4:25" ht="20.100000000000001" customHeight="1">
      <c r="D35" s="2"/>
      <c r="E35" s="3" t="s">
        <v>361</v>
      </c>
      <c r="F35" s="2" t="s">
        <v>362</v>
      </c>
      <c r="G35" s="4">
        <v>83</v>
      </c>
      <c r="H35" s="4">
        <v>83</v>
      </c>
      <c r="I35" s="4">
        <v>83</v>
      </c>
      <c r="J35" s="4">
        <v>83</v>
      </c>
      <c r="K35" s="4">
        <v>50</v>
      </c>
      <c r="M35" s="18">
        <v>2.1842105263157894</v>
      </c>
      <c r="N35" s="18">
        <v>2.1842105263157894</v>
      </c>
      <c r="O35" s="18">
        <v>2.1842105263157894</v>
      </c>
      <c r="P35" s="18">
        <v>2.1842105263157894</v>
      </c>
      <c r="Q35" s="18">
        <v>-2.2727272727272729</v>
      </c>
      <c r="R35" s="19">
        <v>0</v>
      </c>
      <c r="S35" s="20">
        <v>0</v>
      </c>
      <c r="T35" s="20">
        <v>0</v>
      </c>
      <c r="U35" s="20">
        <v>-445.69377990430627</v>
      </c>
      <c r="V35" s="19">
        <v>0</v>
      </c>
      <c r="W35" s="20">
        <v>0</v>
      </c>
      <c r="X35" s="20">
        <v>0</v>
      </c>
      <c r="Y35" s="20">
        <v>-445.69377990430627</v>
      </c>
    </row>
    <row r="36" spans="4:25" ht="20.100000000000001" customHeight="1">
      <c r="D36" s="2"/>
      <c r="E36" s="3" t="s">
        <v>363</v>
      </c>
      <c r="F36" s="2" t="s">
        <v>364</v>
      </c>
      <c r="G36" s="4">
        <v>0</v>
      </c>
      <c r="H36" s="4">
        <v>0</v>
      </c>
      <c r="I36" s="4">
        <v>0</v>
      </c>
      <c r="J36" s="4">
        <v>0</v>
      </c>
      <c r="K36" s="4">
        <v>0</v>
      </c>
      <c r="M36" s="18">
        <v>0</v>
      </c>
      <c r="N36" s="18">
        <v>0</v>
      </c>
      <c r="O36" s="18">
        <v>0</v>
      </c>
      <c r="P36" s="18">
        <v>0</v>
      </c>
      <c r="Q36" s="18">
        <v>0</v>
      </c>
      <c r="R36" s="19">
        <v>0</v>
      </c>
      <c r="S36" s="20">
        <v>0</v>
      </c>
      <c r="T36" s="20">
        <v>0</v>
      </c>
      <c r="U36" s="20">
        <v>0</v>
      </c>
      <c r="V36" s="19">
        <v>0</v>
      </c>
      <c r="W36" s="20">
        <v>0</v>
      </c>
      <c r="X36" s="20">
        <v>0</v>
      </c>
      <c r="Y36" s="20">
        <v>0</v>
      </c>
    </row>
    <row r="37" spans="4:25" ht="20.100000000000001" customHeight="1">
      <c r="D37" s="2"/>
      <c r="E37" s="3" t="s">
        <v>365</v>
      </c>
      <c r="F37" s="2" t="s">
        <v>366</v>
      </c>
      <c r="G37" s="4">
        <v>0</v>
      </c>
      <c r="H37" s="4">
        <v>0</v>
      </c>
      <c r="I37" s="4">
        <v>0</v>
      </c>
      <c r="J37" s="4">
        <v>0</v>
      </c>
      <c r="K37" s="4">
        <v>0</v>
      </c>
      <c r="M37" s="18">
        <v>0</v>
      </c>
      <c r="N37" s="18">
        <v>0</v>
      </c>
      <c r="O37" s="18">
        <v>0</v>
      </c>
      <c r="P37" s="18">
        <v>0</v>
      </c>
      <c r="Q37" s="18">
        <v>0</v>
      </c>
      <c r="R37" s="19">
        <v>0</v>
      </c>
      <c r="S37" s="20">
        <v>0</v>
      </c>
      <c r="T37" s="20">
        <v>0</v>
      </c>
      <c r="U37" s="20">
        <v>0</v>
      </c>
      <c r="V37" s="19">
        <v>0</v>
      </c>
      <c r="W37" s="20">
        <v>0</v>
      </c>
      <c r="X37" s="20">
        <v>0</v>
      </c>
      <c r="Y37" s="20">
        <v>0</v>
      </c>
    </row>
    <row r="38" spans="4:25" ht="20.100000000000001" customHeight="1">
      <c r="D38" s="2"/>
      <c r="E38" s="3" t="s">
        <v>367</v>
      </c>
      <c r="F38" s="2" t="s">
        <v>368</v>
      </c>
      <c r="G38" s="4">
        <v>0</v>
      </c>
      <c r="H38" s="4">
        <v>0</v>
      </c>
      <c r="I38" s="4">
        <v>0</v>
      </c>
      <c r="J38" s="4">
        <v>0</v>
      </c>
      <c r="K38" s="4">
        <v>0</v>
      </c>
      <c r="M38" s="18">
        <v>0</v>
      </c>
      <c r="N38" s="18">
        <v>0</v>
      </c>
      <c r="O38" s="18">
        <v>0</v>
      </c>
      <c r="P38" s="18">
        <v>0</v>
      </c>
      <c r="Q38" s="18">
        <v>0</v>
      </c>
      <c r="R38" s="19">
        <v>0</v>
      </c>
      <c r="S38" s="20">
        <v>0</v>
      </c>
      <c r="T38" s="20">
        <v>0</v>
      </c>
      <c r="U38" s="20">
        <v>0</v>
      </c>
      <c r="V38" s="19">
        <v>0</v>
      </c>
      <c r="W38" s="20">
        <v>0</v>
      </c>
      <c r="X38" s="20">
        <v>0</v>
      </c>
      <c r="Y38" s="20">
        <v>0</v>
      </c>
    </row>
    <row r="39" spans="4:25" ht="20.100000000000001" customHeight="1">
      <c r="D39" s="2"/>
      <c r="E39" s="3" t="s">
        <v>369</v>
      </c>
      <c r="F39" s="2" t="s">
        <v>370</v>
      </c>
      <c r="G39" s="4">
        <v>39</v>
      </c>
      <c r="H39" s="4">
        <v>39</v>
      </c>
      <c r="I39" s="4">
        <v>39</v>
      </c>
      <c r="J39" s="4">
        <v>39</v>
      </c>
      <c r="K39" s="4">
        <v>33</v>
      </c>
      <c r="M39" s="18">
        <v>1.0263157894736843</v>
      </c>
      <c r="N39" s="18">
        <v>1.0263157894736843</v>
      </c>
      <c r="O39" s="18">
        <v>1.0263157894736843</v>
      </c>
      <c r="P39" s="18">
        <v>1.0263157894736843</v>
      </c>
      <c r="Q39" s="18">
        <v>-1.5</v>
      </c>
      <c r="R39" s="19">
        <v>0</v>
      </c>
      <c r="S39" s="20">
        <v>0</v>
      </c>
      <c r="T39" s="20">
        <v>0</v>
      </c>
      <c r="U39" s="20">
        <v>-252.63157894736841</v>
      </c>
      <c r="V39" s="19">
        <v>0</v>
      </c>
      <c r="W39" s="20">
        <v>0</v>
      </c>
      <c r="X39" s="20">
        <v>0</v>
      </c>
      <c r="Y39" s="20">
        <v>-252.63157894736841</v>
      </c>
    </row>
    <row r="40" spans="4:25" ht="20.100000000000001" customHeight="1">
      <c r="D40" s="2"/>
      <c r="E40" s="3" t="s">
        <v>371</v>
      </c>
      <c r="F40" s="2" t="s">
        <v>372</v>
      </c>
      <c r="G40" s="4">
        <v>1</v>
      </c>
      <c r="H40" s="4">
        <v>1</v>
      </c>
      <c r="I40" s="4">
        <v>1</v>
      </c>
      <c r="J40" s="4">
        <v>1</v>
      </c>
      <c r="K40" s="4">
        <v>0</v>
      </c>
      <c r="M40" s="18">
        <v>2.6315789473684209E-2</v>
      </c>
      <c r="N40" s="18">
        <v>2.6315789473684209E-2</v>
      </c>
      <c r="O40" s="18">
        <v>2.6315789473684209E-2</v>
      </c>
      <c r="P40" s="18">
        <v>2.6315789473684209E-2</v>
      </c>
      <c r="Q40" s="18">
        <v>0</v>
      </c>
      <c r="R40" s="19">
        <v>0</v>
      </c>
      <c r="S40" s="20">
        <v>0</v>
      </c>
      <c r="T40" s="20">
        <v>0</v>
      </c>
      <c r="U40" s="20">
        <v>-2.6315789473684208</v>
      </c>
      <c r="V40" s="19">
        <v>0</v>
      </c>
      <c r="W40" s="20">
        <v>0</v>
      </c>
      <c r="X40" s="20">
        <v>0</v>
      </c>
      <c r="Y40" s="20">
        <v>-2.6315789473684208</v>
      </c>
    </row>
    <row r="41" spans="4:25" ht="20.100000000000001" customHeight="1">
      <c r="D41" s="2"/>
      <c r="E41" s="3" t="s">
        <v>373</v>
      </c>
      <c r="F41" s="2" t="s">
        <v>374</v>
      </c>
      <c r="G41" s="4">
        <v>0</v>
      </c>
      <c r="H41" s="4">
        <v>0</v>
      </c>
      <c r="I41" s="4">
        <v>0</v>
      </c>
      <c r="J41" s="4">
        <v>0</v>
      </c>
      <c r="K41" s="4">
        <v>1</v>
      </c>
      <c r="M41" s="18">
        <v>0</v>
      </c>
      <c r="N41" s="18">
        <v>0</v>
      </c>
      <c r="O41" s="18">
        <v>0</v>
      </c>
      <c r="P41" s="18">
        <v>0</v>
      </c>
      <c r="Q41" s="18">
        <v>-4.5454545454545456E-2</v>
      </c>
      <c r="R41" s="19">
        <v>0</v>
      </c>
      <c r="S41" s="20">
        <v>0</v>
      </c>
      <c r="T41" s="20">
        <v>0</v>
      </c>
      <c r="U41" s="20">
        <v>-4.5454545454545459</v>
      </c>
      <c r="V41" s="19">
        <v>0</v>
      </c>
      <c r="W41" s="20">
        <v>0</v>
      </c>
      <c r="X41" s="20">
        <v>0</v>
      </c>
      <c r="Y41" s="20">
        <v>-4.5454545454545459</v>
      </c>
    </row>
    <row r="42" spans="4:25" ht="20.100000000000001" customHeight="1">
      <c r="D42" s="2"/>
      <c r="E42" s="3" t="s">
        <v>375</v>
      </c>
      <c r="F42" s="2" t="s">
        <v>376</v>
      </c>
      <c r="G42" s="4">
        <v>0</v>
      </c>
      <c r="H42" s="4">
        <v>0</v>
      </c>
      <c r="I42" s="4">
        <v>0</v>
      </c>
      <c r="J42" s="4">
        <v>0</v>
      </c>
      <c r="K42" s="4">
        <v>0</v>
      </c>
      <c r="M42" s="18">
        <v>0</v>
      </c>
      <c r="N42" s="18">
        <v>0</v>
      </c>
      <c r="O42" s="18">
        <v>0</v>
      </c>
      <c r="P42" s="18">
        <v>0</v>
      </c>
      <c r="Q42" s="18">
        <v>0</v>
      </c>
      <c r="R42" s="19">
        <v>0</v>
      </c>
      <c r="S42" s="20">
        <v>0</v>
      </c>
      <c r="T42" s="20">
        <v>0</v>
      </c>
      <c r="U42" s="20">
        <v>0</v>
      </c>
      <c r="V42" s="19">
        <v>0</v>
      </c>
      <c r="W42" s="20">
        <v>0</v>
      </c>
      <c r="X42" s="20">
        <v>0</v>
      </c>
      <c r="Y42" s="20">
        <v>0</v>
      </c>
    </row>
    <row r="43" spans="4:25" ht="20.100000000000001" customHeight="1">
      <c r="D43" s="2"/>
      <c r="E43" s="3"/>
      <c r="F43" s="2" t="s">
        <v>377</v>
      </c>
      <c r="G43" s="4">
        <v>38</v>
      </c>
      <c r="H43" s="4">
        <v>38</v>
      </c>
      <c r="I43" s="4">
        <v>38</v>
      </c>
      <c r="J43" s="4">
        <v>38</v>
      </c>
      <c r="K43" s="4">
        <v>-22</v>
      </c>
      <c r="M43" s="18">
        <v>1</v>
      </c>
      <c r="N43" s="18">
        <v>1</v>
      </c>
      <c r="O43" s="18">
        <v>1</v>
      </c>
      <c r="P43" s="18">
        <v>1</v>
      </c>
      <c r="Q43" s="18">
        <v>1</v>
      </c>
      <c r="R43" s="19">
        <v>0</v>
      </c>
      <c r="S43" s="20">
        <v>0</v>
      </c>
      <c r="T43" s="20">
        <v>0</v>
      </c>
      <c r="U43" s="20">
        <v>0</v>
      </c>
      <c r="V43" s="19">
        <v>0</v>
      </c>
      <c r="W43" s="20">
        <v>0</v>
      </c>
      <c r="X43" s="20">
        <v>0</v>
      </c>
      <c r="Y43" s="20">
        <v>0</v>
      </c>
    </row>
    <row r="44" spans="4:25" ht="20.100000000000001" customHeight="1">
      <c r="D44" s="2"/>
      <c r="E44" s="3" t="s">
        <v>38</v>
      </c>
      <c r="F44" s="2" t="s">
        <v>378</v>
      </c>
    </row>
    <row r="45" spans="4:25" ht="20.100000000000001" customHeight="1">
      <c r="D45" s="2"/>
      <c r="E45" s="3" t="s">
        <v>379</v>
      </c>
      <c r="F45" s="2" t="s">
        <v>380</v>
      </c>
      <c r="G45" s="4">
        <v>-866</v>
      </c>
      <c r="H45" s="4">
        <v>-866</v>
      </c>
      <c r="I45" s="4">
        <v>-866</v>
      </c>
      <c r="J45" s="4">
        <v>-866</v>
      </c>
      <c r="K45" s="4">
        <v>-565</v>
      </c>
      <c r="M45" s="18">
        <v>0.50202898550724639</v>
      </c>
      <c r="N45" s="18">
        <v>0.50202898550724639</v>
      </c>
      <c r="O45" s="18">
        <v>0.50202898550724639</v>
      </c>
      <c r="P45" s="18">
        <v>0.50202898550724639</v>
      </c>
      <c r="Q45" s="18">
        <v>0.60818083961248659</v>
      </c>
      <c r="R45" s="19">
        <v>0</v>
      </c>
      <c r="S45" s="20">
        <v>0</v>
      </c>
      <c r="T45" s="20">
        <v>0</v>
      </c>
      <c r="U45" s="20">
        <v>10.61518541052402</v>
      </c>
      <c r="V45" s="19">
        <v>0</v>
      </c>
      <c r="W45" s="20">
        <v>0</v>
      </c>
      <c r="X45" s="20">
        <v>0</v>
      </c>
      <c r="Y45" s="20">
        <v>10.61518541052402</v>
      </c>
    </row>
    <row r="46" spans="4:25" ht="20.100000000000001" customHeight="1">
      <c r="D46" s="2"/>
      <c r="E46" s="3" t="s">
        <v>381</v>
      </c>
      <c r="F46" s="2" t="s">
        <v>382</v>
      </c>
      <c r="G46" s="4">
        <v>0</v>
      </c>
      <c r="H46" s="4">
        <v>0</v>
      </c>
      <c r="I46" s="4">
        <v>0</v>
      </c>
      <c r="J46" s="4">
        <v>0</v>
      </c>
      <c r="K46" s="4">
        <v>0</v>
      </c>
      <c r="M46" s="18">
        <v>0</v>
      </c>
      <c r="N46" s="18">
        <v>0</v>
      </c>
      <c r="O46" s="18">
        <v>0</v>
      </c>
      <c r="P46" s="18">
        <v>0</v>
      </c>
      <c r="Q46" s="18">
        <v>0</v>
      </c>
      <c r="R46" s="19">
        <v>0</v>
      </c>
      <c r="S46" s="20">
        <v>0</v>
      </c>
      <c r="T46" s="20">
        <v>0</v>
      </c>
      <c r="U46" s="20">
        <v>0</v>
      </c>
      <c r="V46" s="19">
        <v>0</v>
      </c>
      <c r="W46" s="20">
        <v>0</v>
      </c>
      <c r="X46" s="20">
        <v>0</v>
      </c>
      <c r="Y46" s="20">
        <v>0</v>
      </c>
    </row>
    <row r="47" spans="4:25" ht="20.100000000000001" customHeight="1">
      <c r="D47" s="2"/>
      <c r="E47" s="3" t="s">
        <v>383</v>
      </c>
      <c r="F47" s="2" t="s">
        <v>384</v>
      </c>
      <c r="G47" s="4">
        <v>0</v>
      </c>
      <c r="H47" s="4">
        <v>0</v>
      </c>
      <c r="I47" s="4">
        <v>0</v>
      </c>
      <c r="J47" s="4">
        <v>0</v>
      </c>
      <c r="K47" s="4">
        <v>0</v>
      </c>
      <c r="M47" s="18">
        <v>0</v>
      </c>
      <c r="N47" s="18">
        <v>0</v>
      </c>
      <c r="O47" s="18">
        <v>0</v>
      </c>
      <c r="P47" s="18">
        <v>0</v>
      </c>
      <c r="Q47" s="18">
        <v>0</v>
      </c>
      <c r="R47" s="19">
        <v>0</v>
      </c>
      <c r="S47" s="20">
        <v>0</v>
      </c>
      <c r="T47" s="20">
        <v>0</v>
      </c>
      <c r="U47" s="20">
        <v>0</v>
      </c>
      <c r="V47" s="19">
        <v>0</v>
      </c>
      <c r="W47" s="20">
        <v>0</v>
      </c>
      <c r="X47" s="20">
        <v>0</v>
      </c>
      <c r="Y47" s="20">
        <v>0</v>
      </c>
    </row>
    <row r="48" spans="4:25" ht="20.100000000000001" customHeight="1">
      <c r="D48" s="2"/>
      <c r="E48" s="3" t="s">
        <v>385</v>
      </c>
      <c r="F48" s="2" t="s">
        <v>386</v>
      </c>
      <c r="G48" s="4">
        <v>-482</v>
      </c>
      <c r="H48" s="4">
        <v>-482</v>
      </c>
      <c r="I48" s="4">
        <v>-482</v>
      </c>
      <c r="J48" s="4">
        <v>-482</v>
      </c>
      <c r="K48" s="4">
        <v>0</v>
      </c>
      <c r="M48" s="18">
        <v>0.27942028985507245</v>
      </c>
      <c r="N48" s="18">
        <v>0.27942028985507245</v>
      </c>
      <c r="O48" s="18">
        <v>0.27942028985507245</v>
      </c>
      <c r="P48" s="18">
        <v>0.27942028985507245</v>
      </c>
      <c r="Q48" s="18">
        <v>0</v>
      </c>
      <c r="R48" s="19">
        <v>0</v>
      </c>
      <c r="S48" s="20">
        <v>0</v>
      </c>
      <c r="T48" s="20">
        <v>0</v>
      </c>
      <c r="U48" s="20">
        <v>-27.942028985507246</v>
      </c>
      <c r="V48" s="19">
        <v>0</v>
      </c>
      <c r="W48" s="20">
        <v>0</v>
      </c>
      <c r="X48" s="20">
        <v>0</v>
      </c>
      <c r="Y48" s="20">
        <v>-27.942028985507246</v>
      </c>
    </row>
    <row r="49" spans="4:25" ht="20.100000000000001" customHeight="1">
      <c r="D49" s="2"/>
      <c r="E49" s="3" t="s">
        <v>387</v>
      </c>
      <c r="F49" s="2" t="s">
        <v>388</v>
      </c>
      <c r="G49" s="4">
        <v>-384</v>
      </c>
      <c r="H49" s="4">
        <v>-384</v>
      </c>
      <c r="I49" s="4">
        <v>-384</v>
      </c>
      <c r="J49" s="4">
        <v>-384</v>
      </c>
      <c r="K49" s="4">
        <v>-565</v>
      </c>
      <c r="M49" s="18">
        <v>0.22260869565217392</v>
      </c>
      <c r="N49" s="18">
        <v>0.22260869565217392</v>
      </c>
      <c r="O49" s="18">
        <v>0.22260869565217392</v>
      </c>
      <c r="P49" s="18">
        <v>0.22260869565217392</v>
      </c>
      <c r="Q49" s="18">
        <v>0.60818083961248659</v>
      </c>
      <c r="R49" s="19">
        <v>0</v>
      </c>
      <c r="S49" s="20">
        <v>0</v>
      </c>
      <c r="T49" s="20">
        <v>0</v>
      </c>
      <c r="U49" s="20">
        <v>38.55721439603127</v>
      </c>
      <c r="V49" s="19">
        <v>0</v>
      </c>
      <c r="W49" s="20">
        <v>0</v>
      </c>
      <c r="X49" s="20">
        <v>0</v>
      </c>
      <c r="Y49" s="20">
        <v>38.55721439603127</v>
      </c>
    </row>
    <row r="50" spans="4:25" ht="20.100000000000001" customHeight="1">
      <c r="D50" s="2"/>
      <c r="E50" s="3" t="s">
        <v>389</v>
      </c>
      <c r="F50" s="2" t="s">
        <v>390</v>
      </c>
      <c r="G50" s="4">
        <v>-859</v>
      </c>
      <c r="H50" s="4">
        <v>-859</v>
      </c>
      <c r="I50" s="4">
        <v>-859</v>
      </c>
      <c r="J50" s="4">
        <v>-859</v>
      </c>
      <c r="K50" s="4">
        <v>-364</v>
      </c>
      <c r="M50" s="18">
        <v>0.49797101449275361</v>
      </c>
      <c r="N50" s="18">
        <v>0.49797101449275361</v>
      </c>
      <c r="O50" s="18">
        <v>0.49797101449275361</v>
      </c>
      <c r="P50" s="18">
        <v>0.49797101449275361</v>
      </c>
      <c r="Q50" s="18">
        <v>0.39181916038751347</v>
      </c>
      <c r="R50" s="19">
        <v>0</v>
      </c>
      <c r="S50" s="20">
        <v>0</v>
      </c>
      <c r="T50" s="20">
        <v>0</v>
      </c>
      <c r="U50" s="20">
        <v>-10.615185410524013</v>
      </c>
      <c r="V50" s="19">
        <v>0</v>
      </c>
      <c r="W50" s="20">
        <v>0</v>
      </c>
      <c r="X50" s="20">
        <v>0</v>
      </c>
      <c r="Y50" s="20">
        <v>-10.615185410524013</v>
      </c>
    </row>
    <row r="51" spans="4:25" ht="20.100000000000001" customHeight="1">
      <c r="D51" s="2"/>
      <c r="E51" s="3" t="s">
        <v>391</v>
      </c>
      <c r="F51" s="2" t="s">
        <v>392</v>
      </c>
      <c r="G51" s="4">
        <v>0</v>
      </c>
      <c r="H51" s="4">
        <v>0</v>
      </c>
      <c r="I51" s="4">
        <v>0</v>
      </c>
      <c r="J51" s="4">
        <v>0</v>
      </c>
      <c r="K51" s="4">
        <v>0</v>
      </c>
      <c r="M51" s="18">
        <v>0</v>
      </c>
      <c r="N51" s="18">
        <v>0</v>
      </c>
      <c r="O51" s="18">
        <v>0</v>
      </c>
      <c r="P51" s="18">
        <v>0</v>
      </c>
      <c r="Q51" s="18">
        <v>0</v>
      </c>
      <c r="R51" s="19">
        <v>0</v>
      </c>
      <c r="S51" s="20">
        <v>0</v>
      </c>
      <c r="T51" s="20">
        <v>0</v>
      </c>
      <c r="U51" s="20">
        <v>0</v>
      </c>
      <c r="V51" s="19">
        <v>0</v>
      </c>
      <c r="W51" s="20">
        <v>0</v>
      </c>
      <c r="X51" s="20">
        <v>0</v>
      </c>
      <c r="Y51" s="20">
        <v>0</v>
      </c>
    </row>
    <row r="52" spans="4:25" ht="20.100000000000001" customHeight="1">
      <c r="D52" s="2"/>
      <c r="E52" s="3" t="s">
        <v>393</v>
      </c>
      <c r="F52" s="2" t="s">
        <v>394</v>
      </c>
      <c r="G52" s="4">
        <v>0</v>
      </c>
      <c r="H52" s="4">
        <v>0</v>
      </c>
      <c r="I52" s="4">
        <v>0</v>
      </c>
      <c r="J52" s="4">
        <v>0</v>
      </c>
      <c r="K52" s="4">
        <v>0</v>
      </c>
      <c r="M52" s="18">
        <v>0</v>
      </c>
      <c r="N52" s="18">
        <v>0</v>
      </c>
      <c r="O52" s="18">
        <v>0</v>
      </c>
      <c r="P52" s="18">
        <v>0</v>
      </c>
      <c r="Q52" s="18">
        <v>0</v>
      </c>
      <c r="R52" s="19">
        <v>0</v>
      </c>
      <c r="S52" s="20">
        <v>0</v>
      </c>
      <c r="T52" s="20">
        <v>0</v>
      </c>
      <c r="U52" s="20">
        <v>0</v>
      </c>
      <c r="V52" s="19">
        <v>0</v>
      </c>
      <c r="W52" s="20">
        <v>0</v>
      </c>
      <c r="X52" s="20">
        <v>0</v>
      </c>
      <c r="Y52" s="20">
        <v>0</v>
      </c>
    </row>
    <row r="53" spans="4:25" ht="20.100000000000001" customHeight="1">
      <c r="D53" s="2"/>
      <c r="E53" s="3" t="s">
        <v>395</v>
      </c>
      <c r="F53" s="2" t="s">
        <v>396</v>
      </c>
      <c r="G53" s="4">
        <v>0</v>
      </c>
      <c r="H53" s="4">
        <v>0</v>
      </c>
      <c r="I53" s="4">
        <v>0</v>
      </c>
      <c r="J53" s="4">
        <v>0</v>
      </c>
      <c r="K53" s="4">
        <v>0</v>
      </c>
      <c r="M53" s="18">
        <v>0</v>
      </c>
      <c r="N53" s="18">
        <v>0</v>
      </c>
      <c r="O53" s="18">
        <v>0</v>
      </c>
      <c r="P53" s="18">
        <v>0</v>
      </c>
      <c r="Q53" s="18">
        <v>0</v>
      </c>
      <c r="R53" s="19">
        <v>0</v>
      </c>
      <c r="S53" s="20">
        <v>0</v>
      </c>
      <c r="T53" s="20">
        <v>0</v>
      </c>
      <c r="U53" s="20">
        <v>0</v>
      </c>
      <c r="V53" s="19">
        <v>0</v>
      </c>
      <c r="W53" s="20">
        <v>0</v>
      </c>
      <c r="X53" s="20">
        <v>0</v>
      </c>
      <c r="Y53" s="20">
        <v>0</v>
      </c>
    </row>
    <row r="54" spans="4:25" ht="20.100000000000001" customHeight="1">
      <c r="D54" s="2" t="s">
        <v>437</v>
      </c>
      <c r="E54" s="3" t="s">
        <v>397</v>
      </c>
      <c r="F54" s="2" t="s">
        <v>398</v>
      </c>
      <c r="G54" s="4">
        <v>-859</v>
      </c>
      <c r="H54" s="4">
        <v>-859</v>
      </c>
      <c r="I54" s="4">
        <v>-859</v>
      </c>
      <c r="J54" s="4">
        <v>-859</v>
      </c>
      <c r="K54" s="4">
        <v>-362</v>
      </c>
      <c r="M54" s="18">
        <v>0.49797101449275361</v>
      </c>
      <c r="N54" s="18">
        <v>0.49797101449275361</v>
      </c>
      <c r="O54" s="18">
        <v>0.49797101449275361</v>
      </c>
      <c r="P54" s="18">
        <v>0.49797101449275361</v>
      </c>
      <c r="Q54" s="18">
        <v>0.38966630785791173</v>
      </c>
      <c r="R54" s="19">
        <v>0</v>
      </c>
      <c r="S54" s="20">
        <v>0</v>
      </c>
      <c r="T54" s="20">
        <v>0</v>
      </c>
      <c r="U54" s="20">
        <v>-10.830470663484187</v>
      </c>
      <c r="V54" s="19">
        <v>0</v>
      </c>
      <c r="W54" s="20">
        <v>0</v>
      </c>
      <c r="X54" s="20">
        <v>0</v>
      </c>
      <c r="Y54" s="20">
        <v>-10.830470663484187</v>
      </c>
    </row>
    <row r="55" spans="4:25" ht="20.100000000000001" customHeight="1">
      <c r="D55" s="2"/>
      <c r="E55" s="3" t="s">
        <v>399</v>
      </c>
      <c r="F55" s="2" t="s">
        <v>400</v>
      </c>
      <c r="G55" s="4">
        <v>-506</v>
      </c>
      <c r="H55" s="4">
        <v>-506</v>
      </c>
      <c r="I55" s="4">
        <v>-506</v>
      </c>
      <c r="J55" s="4">
        <v>-506</v>
      </c>
      <c r="K55" s="4">
        <v>-295</v>
      </c>
      <c r="M55" s="18">
        <v>0.29333333333333333</v>
      </c>
      <c r="N55" s="18">
        <v>0.29333333333333333</v>
      </c>
      <c r="O55" s="18">
        <v>0.29333333333333333</v>
      </c>
      <c r="P55" s="18">
        <v>0.29333333333333333</v>
      </c>
      <c r="Q55" s="18">
        <v>0.31754574811625402</v>
      </c>
      <c r="R55" s="19">
        <v>0</v>
      </c>
      <c r="S55" s="20">
        <v>0</v>
      </c>
      <c r="T55" s="20">
        <v>0</v>
      </c>
      <c r="U55" s="20">
        <v>2.4212414782920688</v>
      </c>
      <c r="V55" s="19">
        <v>0</v>
      </c>
      <c r="W55" s="20">
        <v>0</v>
      </c>
      <c r="X55" s="20">
        <v>0</v>
      </c>
      <c r="Y55" s="20">
        <v>2.4212414782920688</v>
      </c>
    </row>
    <row r="56" spans="4:25" ht="20.100000000000001" customHeight="1">
      <c r="D56" s="2"/>
      <c r="E56" s="3" t="s">
        <v>401</v>
      </c>
      <c r="F56" s="2" t="s">
        <v>402</v>
      </c>
      <c r="G56" s="4">
        <v>0</v>
      </c>
      <c r="H56" s="4">
        <v>0</v>
      </c>
      <c r="I56" s="4">
        <v>0</v>
      </c>
      <c r="J56" s="4">
        <v>0</v>
      </c>
      <c r="K56" s="4">
        <v>0</v>
      </c>
      <c r="M56" s="18">
        <v>0</v>
      </c>
      <c r="N56" s="18">
        <v>0</v>
      </c>
      <c r="O56" s="18">
        <v>0</v>
      </c>
      <c r="P56" s="18">
        <v>0</v>
      </c>
      <c r="Q56" s="18">
        <v>0</v>
      </c>
      <c r="R56" s="19">
        <v>0</v>
      </c>
      <c r="S56" s="20">
        <v>0</v>
      </c>
      <c r="T56" s="20">
        <v>0</v>
      </c>
      <c r="U56" s="20">
        <v>0</v>
      </c>
      <c r="V56" s="19">
        <v>0</v>
      </c>
      <c r="W56" s="20">
        <v>0</v>
      </c>
      <c r="X56" s="20">
        <v>0</v>
      </c>
      <c r="Y56" s="20">
        <v>0</v>
      </c>
    </row>
    <row r="57" spans="4:25" ht="20.100000000000001" customHeight="1">
      <c r="D57" s="2"/>
      <c r="E57" s="3" t="s">
        <v>403</v>
      </c>
      <c r="F57" s="2" t="s">
        <v>404</v>
      </c>
      <c r="G57" s="4">
        <v>-51</v>
      </c>
      <c r="H57" s="4">
        <v>-51</v>
      </c>
      <c r="I57" s="4">
        <v>-51</v>
      </c>
      <c r="J57" s="4">
        <v>-51</v>
      </c>
      <c r="K57" s="4">
        <v>-21</v>
      </c>
      <c r="M57" s="18">
        <v>2.9565217391304348E-2</v>
      </c>
      <c r="N57" s="18">
        <v>2.9565217391304348E-2</v>
      </c>
      <c r="O57" s="18">
        <v>2.9565217391304348E-2</v>
      </c>
      <c r="P57" s="18">
        <v>2.9565217391304348E-2</v>
      </c>
      <c r="Q57" s="18">
        <v>2.2604951560818085E-2</v>
      </c>
      <c r="R57" s="19">
        <v>0</v>
      </c>
      <c r="S57" s="20">
        <v>0</v>
      </c>
      <c r="T57" s="20">
        <v>0</v>
      </c>
      <c r="U57" s="20">
        <v>-0.6960265830486263</v>
      </c>
      <c r="V57" s="19">
        <v>0</v>
      </c>
      <c r="W57" s="20">
        <v>0</v>
      </c>
      <c r="X57" s="20">
        <v>0</v>
      </c>
      <c r="Y57" s="20">
        <v>-0.6960265830486263</v>
      </c>
    </row>
    <row r="58" spans="4:25" ht="20.100000000000001" customHeight="1">
      <c r="D58" s="2"/>
      <c r="E58" s="3" t="s">
        <v>405</v>
      </c>
      <c r="F58" s="2" t="s">
        <v>406</v>
      </c>
      <c r="G58" s="4">
        <v>-302</v>
      </c>
      <c r="H58" s="4">
        <v>-302</v>
      </c>
      <c r="I58" s="4">
        <v>-302</v>
      </c>
      <c r="J58" s="4">
        <v>-302</v>
      </c>
      <c r="K58" s="4">
        <v>-46</v>
      </c>
      <c r="M58" s="18">
        <v>0.17507246376811594</v>
      </c>
      <c r="N58" s="18">
        <v>0.17507246376811594</v>
      </c>
      <c r="O58" s="18">
        <v>0.17507246376811594</v>
      </c>
      <c r="P58" s="18">
        <v>0.17507246376811594</v>
      </c>
      <c r="Q58" s="18">
        <v>4.951560818083961E-2</v>
      </c>
      <c r="R58" s="19">
        <v>0</v>
      </c>
      <c r="S58" s="20">
        <v>0</v>
      </c>
      <c r="T58" s="20">
        <v>0</v>
      </c>
      <c r="U58" s="20">
        <v>-12.555685558727633</v>
      </c>
      <c r="V58" s="19">
        <v>0</v>
      </c>
      <c r="W58" s="20">
        <v>0</v>
      </c>
      <c r="X58" s="20">
        <v>0</v>
      </c>
      <c r="Y58" s="20">
        <v>-12.555685558727633</v>
      </c>
    </row>
    <row r="59" spans="4:25" ht="20.100000000000001" customHeight="1">
      <c r="D59" s="2"/>
      <c r="E59" s="3" t="s">
        <v>407</v>
      </c>
      <c r="F59" s="2" t="s">
        <v>408</v>
      </c>
      <c r="G59" s="4">
        <v>0</v>
      </c>
      <c r="H59" s="4">
        <v>0</v>
      </c>
      <c r="I59" s="4">
        <v>0</v>
      </c>
      <c r="J59" s="4">
        <v>0</v>
      </c>
      <c r="K59" s="4">
        <v>0</v>
      </c>
      <c r="M59" s="18">
        <v>0</v>
      </c>
      <c r="N59" s="18">
        <v>0</v>
      </c>
      <c r="O59" s="18">
        <v>0</v>
      </c>
      <c r="P59" s="18">
        <v>0</v>
      </c>
      <c r="Q59" s="18">
        <v>0</v>
      </c>
      <c r="R59" s="19">
        <v>0</v>
      </c>
      <c r="S59" s="20">
        <v>0</v>
      </c>
      <c r="T59" s="20">
        <v>0</v>
      </c>
      <c r="U59" s="20">
        <v>0</v>
      </c>
      <c r="V59" s="19">
        <v>0</v>
      </c>
      <c r="W59" s="20">
        <v>0</v>
      </c>
      <c r="X59" s="20">
        <v>0</v>
      </c>
      <c r="Y59" s="20">
        <v>0</v>
      </c>
    </row>
    <row r="60" spans="4:25" ht="20.100000000000001" customHeight="1">
      <c r="D60" s="2"/>
      <c r="E60" s="3" t="s">
        <v>409</v>
      </c>
      <c r="F60" s="2" t="s">
        <v>410</v>
      </c>
      <c r="G60" s="4">
        <v>0</v>
      </c>
      <c r="H60" s="4">
        <v>0</v>
      </c>
      <c r="I60" s="4">
        <v>0</v>
      </c>
      <c r="J60" s="4">
        <v>0</v>
      </c>
      <c r="K60" s="4">
        <v>-2</v>
      </c>
      <c r="M60" s="18">
        <v>0</v>
      </c>
      <c r="N60" s="18">
        <v>0</v>
      </c>
      <c r="O60" s="18">
        <v>0</v>
      </c>
      <c r="P60" s="18">
        <v>0</v>
      </c>
      <c r="Q60" s="18">
        <v>2.1528525296017221E-3</v>
      </c>
      <c r="R60" s="19">
        <v>0</v>
      </c>
      <c r="S60" s="20">
        <v>0</v>
      </c>
      <c r="T60" s="20">
        <v>0</v>
      </c>
      <c r="U60" s="20">
        <v>0.2152852529601722</v>
      </c>
      <c r="V60" s="19">
        <v>0</v>
      </c>
      <c r="W60" s="20">
        <v>0</v>
      </c>
      <c r="X60" s="20">
        <v>0</v>
      </c>
      <c r="Y60" s="20">
        <v>0.2152852529601722</v>
      </c>
    </row>
    <row r="61" spans="4:25" ht="20.100000000000001" customHeight="1">
      <c r="D61" s="2"/>
      <c r="E61" s="3" t="s">
        <v>411</v>
      </c>
      <c r="F61" s="2" t="s">
        <v>412</v>
      </c>
      <c r="G61" s="4">
        <v>0</v>
      </c>
      <c r="H61" s="4">
        <v>0</v>
      </c>
      <c r="I61" s="4">
        <v>0</v>
      </c>
      <c r="J61" s="4">
        <v>0</v>
      </c>
      <c r="K61" s="4">
        <v>0</v>
      </c>
      <c r="M61" s="18">
        <v>0</v>
      </c>
      <c r="N61" s="18">
        <v>0</v>
      </c>
      <c r="O61" s="18">
        <v>0</v>
      </c>
      <c r="P61" s="18">
        <v>0</v>
      </c>
      <c r="Q61" s="18">
        <v>0</v>
      </c>
      <c r="R61" s="19">
        <v>0</v>
      </c>
      <c r="S61" s="20">
        <v>0</v>
      </c>
      <c r="T61" s="20">
        <v>0</v>
      </c>
      <c r="U61" s="20">
        <v>0</v>
      </c>
      <c r="V61" s="19">
        <v>0</v>
      </c>
      <c r="W61" s="20">
        <v>0</v>
      </c>
      <c r="X61" s="20">
        <v>0</v>
      </c>
      <c r="Y61" s="20">
        <v>0</v>
      </c>
    </row>
    <row r="62" spans="4:25" ht="20.100000000000001" customHeight="1">
      <c r="D62" s="2"/>
      <c r="E62" s="3" t="s">
        <v>413</v>
      </c>
      <c r="F62" s="2" t="s">
        <v>414</v>
      </c>
      <c r="G62" s="4">
        <v>0</v>
      </c>
      <c r="H62" s="4">
        <v>0</v>
      </c>
      <c r="I62" s="4">
        <v>0</v>
      </c>
      <c r="J62" s="4">
        <v>0</v>
      </c>
      <c r="K62" s="4">
        <v>0</v>
      </c>
      <c r="M62" s="18">
        <v>0</v>
      </c>
      <c r="N62" s="18">
        <v>0</v>
      </c>
      <c r="O62" s="18">
        <v>0</v>
      </c>
      <c r="P62" s="18">
        <v>0</v>
      </c>
      <c r="Q62" s="18">
        <v>0</v>
      </c>
      <c r="R62" s="19">
        <v>0</v>
      </c>
      <c r="S62" s="20">
        <v>0</v>
      </c>
      <c r="T62" s="20">
        <v>0</v>
      </c>
      <c r="U62" s="20">
        <v>0</v>
      </c>
      <c r="V62" s="19">
        <v>0</v>
      </c>
      <c r="W62" s="20">
        <v>0</v>
      </c>
      <c r="X62" s="20">
        <v>0</v>
      </c>
      <c r="Y62" s="20">
        <v>0</v>
      </c>
    </row>
    <row r="63" spans="4:25" ht="20.100000000000001" customHeight="1">
      <c r="D63" s="2"/>
      <c r="E63" s="3"/>
      <c r="F63" s="2" t="s">
        <v>415</v>
      </c>
      <c r="G63" s="4">
        <v>-1725</v>
      </c>
      <c r="H63" s="4">
        <v>-1725</v>
      </c>
      <c r="I63" s="4">
        <v>-1725</v>
      </c>
      <c r="J63" s="4">
        <v>-1725</v>
      </c>
      <c r="K63" s="4">
        <v>-929</v>
      </c>
      <c r="M63" s="18">
        <v>1</v>
      </c>
      <c r="N63" s="18">
        <v>1</v>
      </c>
      <c r="O63" s="18">
        <v>1</v>
      </c>
      <c r="P63" s="18">
        <v>1</v>
      </c>
      <c r="Q63" s="18">
        <v>1</v>
      </c>
      <c r="R63" s="19">
        <v>0</v>
      </c>
      <c r="S63" s="20">
        <v>0</v>
      </c>
      <c r="T63" s="20">
        <v>0</v>
      </c>
      <c r="U63" s="20">
        <v>0</v>
      </c>
      <c r="V63" s="19">
        <v>0</v>
      </c>
      <c r="W63" s="20">
        <v>0</v>
      </c>
      <c r="X63" s="20">
        <v>0</v>
      </c>
      <c r="Y63" s="20">
        <v>0</v>
      </c>
    </row>
    <row r="64" spans="4:25" ht="20.100000000000001" customHeight="1">
      <c r="D64" s="2"/>
      <c r="E64" s="3" t="s">
        <v>39</v>
      </c>
      <c r="F64" s="2" t="s">
        <v>416</v>
      </c>
      <c r="G64" s="4">
        <v>0</v>
      </c>
      <c r="H64" s="4">
        <v>0</v>
      </c>
      <c r="I64" s="4">
        <v>0</v>
      </c>
      <c r="J64" s="4">
        <v>0</v>
      </c>
      <c r="K64" s="4">
        <v>0</v>
      </c>
    </row>
    <row r="65" spans="4:25" ht="20.100000000000001" customHeight="1">
      <c r="D65" s="2"/>
      <c r="E65" s="3" t="s">
        <v>45</v>
      </c>
      <c r="F65" s="2" t="s">
        <v>417</v>
      </c>
      <c r="G65" s="4">
        <v>-103</v>
      </c>
      <c r="H65" s="4">
        <v>-103</v>
      </c>
      <c r="I65" s="4">
        <v>-103</v>
      </c>
      <c r="J65" s="4">
        <v>-103</v>
      </c>
      <c r="K65" s="4">
        <v>461</v>
      </c>
    </row>
    <row r="66" spans="4:25" ht="20.100000000000001" customHeight="1">
      <c r="D66" s="2"/>
      <c r="E66" s="3" t="s">
        <v>159</v>
      </c>
      <c r="F66" s="2" t="s">
        <v>418</v>
      </c>
      <c r="G66" s="4">
        <v>155</v>
      </c>
      <c r="H66" s="4">
        <v>155</v>
      </c>
      <c r="I66" s="4">
        <v>155</v>
      </c>
      <c r="J66" s="4">
        <v>155</v>
      </c>
      <c r="K66" s="4">
        <v>52</v>
      </c>
    </row>
    <row r="67" spans="4:25" ht="20.100000000000001" customHeight="1">
      <c r="D67" s="2"/>
      <c r="E67" s="3" t="s">
        <v>160</v>
      </c>
      <c r="F67" s="2" t="s">
        <v>419</v>
      </c>
      <c r="G67" s="4">
        <v>52</v>
      </c>
      <c r="H67" s="4">
        <v>52</v>
      </c>
      <c r="I67" s="4">
        <v>52</v>
      </c>
      <c r="J67" s="4">
        <v>52</v>
      </c>
      <c r="K67" s="4">
        <v>513</v>
      </c>
    </row>
    <row r="69" spans="4:25" ht="20.100000000000001" customHeight="1">
      <c r="D69" s="2"/>
      <c r="F69" s="2" t="s">
        <v>357</v>
      </c>
      <c r="G69" s="4">
        <v>1584</v>
      </c>
      <c r="H69" s="4">
        <v>1584</v>
      </c>
      <c r="I69" s="4">
        <v>1584</v>
      </c>
      <c r="J69" s="4">
        <v>1584</v>
      </c>
      <c r="K69" s="4">
        <v>1412</v>
      </c>
      <c r="M69" s="18">
        <v>-15.378640776699029</v>
      </c>
      <c r="N69" s="18">
        <v>-15.378640776699029</v>
      </c>
      <c r="O69" s="18">
        <v>-15.378640776699029</v>
      </c>
      <c r="P69" s="18">
        <v>-15.378640776699029</v>
      </c>
      <c r="Q69" s="18">
        <v>3.0629067245119308</v>
      </c>
      <c r="R69" s="19">
        <v>0</v>
      </c>
      <c r="S69" s="20">
        <v>0</v>
      </c>
      <c r="T69" s="20">
        <v>0</v>
      </c>
      <c r="U69" s="20">
        <v>1844.154750121096</v>
      </c>
      <c r="V69" s="19">
        <v>0</v>
      </c>
      <c r="W69" s="20">
        <v>0</v>
      </c>
      <c r="X69" s="20">
        <v>0</v>
      </c>
      <c r="Y69" s="20">
        <v>1844.154750121096</v>
      </c>
    </row>
    <row r="70" spans="4:25" ht="20.100000000000001" customHeight="1">
      <c r="D70" s="2"/>
      <c r="F70" s="2" t="s">
        <v>377</v>
      </c>
      <c r="G70" s="4">
        <v>38</v>
      </c>
      <c r="H70" s="4">
        <v>38</v>
      </c>
      <c r="I70" s="4">
        <v>38</v>
      </c>
      <c r="J70" s="4">
        <v>38</v>
      </c>
      <c r="K70" s="4">
        <v>-22</v>
      </c>
      <c r="M70" s="18">
        <v>-0.36893203883495146</v>
      </c>
      <c r="N70" s="18">
        <v>-0.36893203883495146</v>
      </c>
      <c r="O70" s="18">
        <v>-0.36893203883495146</v>
      </c>
      <c r="P70" s="18">
        <v>-0.36893203883495146</v>
      </c>
      <c r="Q70" s="18">
        <v>-4.7722342733188719E-2</v>
      </c>
      <c r="R70" s="19">
        <v>0</v>
      </c>
      <c r="S70" s="20">
        <v>0</v>
      </c>
      <c r="T70" s="20">
        <v>0</v>
      </c>
      <c r="U70" s="20">
        <v>32.120969610176275</v>
      </c>
      <c r="V70" s="19">
        <v>0</v>
      </c>
      <c r="W70" s="20">
        <v>0</v>
      </c>
      <c r="X70" s="20">
        <v>0</v>
      </c>
      <c r="Y70" s="20">
        <v>32.120969610176275</v>
      </c>
    </row>
    <row r="71" spans="4:25" ht="20.100000000000001" customHeight="1">
      <c r="D71" s="2"/>
      <c r="F71" s="2" t="s">
        <v>415</v>
      </c>
      <c r="G71" s="4">
        <v>-1725</v>
      </c>
      <c r="H71" s="4">
        <v>-1725</v>
      </c>
      <c r="I71" s="4">
        <v>-1725</v>
      </c>
      <c r="J71" s="4">
        <v>-1725</v>
      </c>
      <c r="K71" s="4">
        <v>-929</v>
      </c>
      <c r="M71" s="18">
        <v>16.747572815533982</v>
      </c>
      <c r="N71" s="18">
        <v>16.747572815533982</v>
      </c>
      <c r="O71" s="18">
        <v>16.747572815533982</v>
      </c>
      <c r="P71" s="18">
        <v>16.747572815533982</v>
      </c>
      <c r="Q71" s="18">
        <v>-2.015184381778742</v>
      </c>
      <c r="R71" s="19">
        <v>0</v>
      </c>
      <c r="S71" s="20">
        <v>0</v>
      </c>
      <c r="T71" s="20">
        <v>0</v>
      </c>
      <c r="U71" s="20">
        <v>-1876.2757197312724</v>
      </c>
      <c r="V71" s="19">
        <v>0</v>
      </c>
      <c r="W71" s="20">
        <v>0</v>
      </c>
      <c r="X71" s="20">
        <v>0</v>
      </c>
      <c r="Y71" s="20">
        <v>-1876.2757197312724</v>
      </c>
    </row>
    <row r="72" spans="4:25" ht="20.100000000000001" customHeight="1">
      <c r="D72" s="2"/>
      <c r="F72" s="2" t="s">
        <v>416</v>
      </c>
      <c r="G72" s="4">
        <v>0</v>
      </c>
      <c r="H72" s="4">
        <v>0</v>
      </c>
      <c r="I72" s="4">
        <v>0</v>
      </c>
      <c r="J72" s="4">
        <v>0</v>
      </c>
      <c r="K72" s="4">
        <v>0</v>
      </c>
      <c r="M72" s="18">
        <v>0</v>
      </c>
      <c r="N72" s="18">
        <v>0</v>
      </c>
      <c r="O72" s="18">
        <v>0</v>
      </c>
      <c r="P72" s="18">
        <v>0</v>
      </c>
      <c r="Q72" s="18">
        <v>0</v>
      </c>
      <c r="R72" s="19">
        <v>0</v>
      </c>
      <c r="S72" s="20">
        <v>0</v>
      </c>
      <c r="T72" s="20">
        <v>0</v>
      </c>
      <c r="U72" s="20">
        <v>0</v>
      </c>
      <c r="V72" s="19">
        <v>0</v>
      </c>
      <c r="W72" s="20">
        <v>0</v>
      </c>
      <c r="X72" s="20">
        <v>0</v>
      </c>
      <c r="Y72" s="20">
        <v>0</v>
      </c>
    </row>
    <row r="73" spans="4:25" ht="20.100000000000001" customHeight="1">
      <c r="D73" s="2"/>
      <c r="F73" s="2" t="s">
        <v>417</v>
      </c>
      <c r="G73" s="4">
        <v>-103</v>
      </c>
      <c r="H73" s="4">
        <v>-103</v>
      </c>
      <c r="I73" s="4">
        <v>-103</v>
      </c>
      <c r="J73" s="4">
        <v>-103</v>
      </c>
      <c r="K73" s="4">
        <v>461</v>
      </c>
      <c r="M73" s="18">
        <v>1</v>
      </c>
      <c r="N73" s="18">
        <v>1</v>
      </c>
      <c r="O73" s="18">
        <v>1</v>
      </c>
      <c r="P73" s="18">
        <v>1</v>
      </c>
      <c r="Q73" s="18">
        <v>1</v>
      </c>
      <c r="R73" s="19">
        <v>0</v>
      </c>
      <c r="S73" s="20">
        <v>0</v>
      </c>
      <c r="T73" s="20">
        <v>0</v>
      </c>
      <c r="U73" s="20">
        <v>0</v>
      </c>
      <c r="V73" s="19">
        <v>0</v>
      </c>
      <c r="W73" s="20">
        <v>0</v>
      </c>
      <c r="X73" s="20">
        <v>0</v>
      </c>
      <c r="Y73" s="20">
        <v>0</v>
      </c>
    </row>
  </sheetData>
  <mergeCells count="4">
    <mergeCell ref="D3:K3"/>
    <mergeCell ref="M3:Q3"/>
    <mergeCell ref="R3:U3"/>
    <mergeCell ref="V3:Y3"/>
  </mergeCells>
  <hyperlinks>
    <hyperlink ref="A1" location="T!A1" display="TURINYS"/>
  </hyperlinks>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40">
    <tabColor rgb="FF92D050"/>
  </sheetPr>
  <dimension ref="A1:X69"/>
  <sheetViews>
    <sheetView showGridLines="0" zoomScale="90" zoomScaleNormal="90" workbookViewId="0">
      <pane xSplit="6" ySplit="4" topLeftCell="G5" activePane="bottomRight" state="frozen"/>
      <selection activeCell="S35" sqref="S35"/>
      <selection pane="topRight" activeCell="S35" sqref="S35"/>
      <selection pane="bottomLeft" activeCell="S35" sqref="S35"/>
      <selection pane="bottomRight" activeCell="D3" sqref="D3:K3"/>
    </sheetView>
  </sheetViews>
  <sheetFormatPr defaultColWidth="9.109375" defaultRowHeight="13.2"/>
  <cols>
    <col min="1" max="1" width="10.6640625" style="72" customWidth="1"/>
    <col min="2" max="2" width="1" style="72" hidden="1" customWidth="1"/>
    <col min="3" max="3" width="1.44140625" style="67" hidden="1" customWidth="1"/>
    <col min="4" max="4" width="9.109375" style="67" hidden="1" customWidth="1"/>
    <col min="5" max="5" width="6" style="67" customWidth="1"/>
    <col min="6" max="6" width="28" style="67" customWidth="1"/>
    <col min="7" max="11" width="9.109375" style="67"/>
    <col min="12" max="12" width="9.6640625" style="67" bestFit="1" customWidth="1"/>
    <col min="13" max="24" width="9.6640625" style="67" customWidth="1"/>
    <col min="25" max="16384" width="9.109375" style="67"/>
  </cols>
  <sheetData>
    <row r="1" spans="1:24">
      <c r="A1" s="77" t="s">
        <v>676</v>
      </c>
    </row>
    <row r="3" spans="1:24" ht="17.100000000000001" customHeight="1">
      <c r="D3" s="90" t="s">
        <v>490</v>
      </c>
      <c r="E3" s="112"/>
      <c r="F3" s="112"/>
      <c r="G3" s="112"/>
      <c r="H3" s="112"/>
      <c r="I3" s="112"/>
      <c r="J3" s="112"/>
      <c r="K3" s="113"/>
      <c r="M3" s="107" t="s">
        <v>580</v>
      </c>
      <c r="N3" s="108"/>
      <c r="O3" s="108"/>
      <c r="P3" s="108"/>
      <c r="Q3" s="109" t="s">
        <v>581</v>
      </c>
      <c r="R3" s="102"/>
      <c r="S3" s="102"/>
      <c r="T3" s="110"/>
      <c r="U3" s="107" t="s">
        <v>582</v>
      </c>
      <c r="V3" s="108"/>
      <c r="W3" s="108"/>
      <c r="X3" s="111"/>
    </row>
    <row r="4" spans="1:24" ht="30" customHeight="1">
      <c r="D4" s="1" t="s">
        <v>0</v>
      </c>
      <c r="E4" s="1" t="s">
        <v>1</v>
      </c>
      <c r="F4" s="1" t="s">
        <v>2</v>
      </c>
      <c r="G4" s="1">
        <v>2012</v>
      </c>
      <c r="H4" s="1">
        <v>2013</v>
      </c>
      <c r="I4" s="1">
        <v>2014</v>
      </c>
      <c r="J4" s="1">
        <v>2015</v>
      </c>
      <c r="K4" s="1">
        <v>2016</v>
      </c>
      <c r="M4" s="1" t="s">
        <v>731</v>
      </c>
      <c r="N4" s="1" t="s">
        <v>732</v>
      </c>
      <c r="O4" s="1" t="s">
        <v>733</v>
      </c>
      <c r="P4" s="1" t="s">
        <v>734</v>
      </c>
      <c r="Q4" s="17" t="s">
        <v>735</v>
      </c>
      <c r="R4" s="1" t="s">
        <v>736</v>
      </c>
      <c r="S4" s="1" t="s">
        <v>737</v>
      </c>
      <c r="T4" s="1" t="s">
        <v>738</v>
      </c>
      <c r="U4" s="17" t="s">
        <v>735</v>
      </c>
      <c r="V4" s="1" t="s">
        <v>739</v>
      </c>
      <c r="W4" s="1" t="s">
        <v>740</v>
      </c>
      <c r="X4" s="1" t="s">
        <v>741</v>
      </c>
    </row>
    <row r="5" spans="1:24" ht="20.100000000000001" customHeight="1">
      <c r="D5" s="2"/>
      <c r="E5" s="3" t="s">
        <v>7</v>
      </c>
      <c r="F5" s="2" t="s">
        <v>305</v>
      </c>
    </row>
    <row r="6" spans="1:24" ht="20.100000000000001" customHeight="1">
      <c r="D6" s="2"/>
      <c r="E6" s="3" t="s">
        <v>306</v>
      </c>
      <c r="F6" s="2" t="s">
        <v>166</v>
      </c>
      <c r="G6" s="4">
        <v>195</v>
      </c>
      <c r="H6" s="4">
        <v>195</v>
      </c>
      <c r="I6" s="4">
        <v>195</v>
      </c>
      <c r="J6" s="4">
        <v>195</v>
      </c>
      <c r="K6" s="4">
        <v>867</v>
      </c>
      <c r="M6" s="4">
        <v>0</v>
      </c>
      <c r="N6" s="4">
        <v>0</v>
      </c>
      <c r="O6" s="4">
        <v>0</v>
      </c>
      <c r="P6" s="4">
        <v>672</v>
      </c>
      <c r="Q6" s="27">
        <v>0</v>
      </c>
      <c r="R6" s="28">
        <v>0</v>
      </c>
      <c r="S6" s="28">
        <v>0</v>
      </c>
      <c r="T6" s="28">
        <v>3.4461538461538463</v>
      </c>
      <c r="U6" s="27">
        <v>0</v>
      </c>
      <c r="V6" s="28">
        <v>0</v>
      </c>
      <c r="W6" s="28">
        <v>0</v>
      </c>
      <c r="X6" s="28">
        <v>3.4461538461538463</v>
      </c>
    </row>
    <row r="7" spans="1:24" ht="20.100000000000001" customHeight="1">
      <c r="D7" s="2"/>
      <c r="E7" s="3" t="s">
        <v>307</v>
      </c>
      <c r="F7" s="2" t="s">
        <v>308</v>
      </c>
      <c r="G7" s="4">
        <v>671</v>
      </c>
      <c r="H7" s="4">
        <v>671</v>
      </c>
      <c r="I7" s="4">
        <v>671</v>
      </c>
      <c r="J7" s="4">
        <v>671</v>
      </c>
      <c r="K7" s="4">
        <v>532</v>
      </c>
      <c r="M7" s="4">
        <v>0</v>
      </c>
      <c r="N7" s="4">
        <v>0</v>
      </c>
      <c r="O7" s="4">
        <v>0</v>
      </c>
      <c r="P7" s="4">
        <v>-139</v>
      </c>
      <c r="Q7" s="27">
        <v>0</v>
      </c>
      <c r="R7" s="28">
        <v>0</v>
      </c>
      <c r="S7" s="28">
        <v>0</v>
      </c>
      <c r="T7" s="28">
        <v>-0.20715350223546947</v>
      </c>
      <c r="U7" s="27">
        <v>0</v>
      </c>
      <c r="V7" s="28">
        <v>0</v>
      </c>
      <c r="W7" s="28">
        <v>0</v>
      </c>
      <c r="X7" s="28">
        <v>-0.20715350223546947</v>
      </c>
    </row>
    <row r="8" spans="1:24" ht="20.100000000000001" customHeight="1">
      <c r="D8" s="2"/>
      <c r="E8" s="3" t="s">
        <v>309</v>
      </c>
      <c r="F8" s="2" t="s">
        <v>310</v>
      </c>
      <c r="G8" s="4">
        <v>39</v>
      </c>
      <c r="H8" s="4">
        <v>39</v>
      </c>
      <c r="I8" s="4">
        <v>39</v>
      </c>
      <c r="J8" s="4">
        <v>39</v>
      </c>
      <c r="K8" s="4">
        <v>-14</v>
      </c>
      <c r="M8" s="4">
        <v>0</v>
      </c>
      <c r="N8" s="4">
        <v>0</v>
      </c>
      <c r="O8" s="4">
        <v>0</v>
      </c>
      <c r="P8" s="4">
        <v>-53</v>
      </c>
      <c r="Q8" s="27">
        <v>0</v>
      </c>
      <c r="R8" s="28">
        <v>0</v>
      </c>
      <c r="S8" s="28">
        <v>0</v>
      </c>
      <c r="T8" s="28">
        <v>-1.358974358974359</v>
      </c>
      <c r="U8" s="27">
        <v>0</v>
      </c>
      <c r="V8" s="28">
        <v>0</v>
      </c>
      <c r="W8" s="28">
        <v>0</v>
      </c>
      <c r="X8" s="28">
        <v>-1.358974358974359</v>
      </c>
    </row>
    <row r="9" spans="1:24" ht="20.100000000000001" customHeight="1">
      <c r="D9" s="2"/>
      <c r="E9" s="3" t="s">
        <v>311</v>
      </c>
      <c r="F9" s="2" t="s">
        <v>312</v>
      </c>
      <c r="G9" s="4">
        <v>-225</v>
      </c>
      <c r="H9" s="4">
        <v>-225</v>
      </c>
      <c r="I9" s="4">
        <v>-225</v>
      </c>
      <c r="J9" s="4">
        <v>-225</v>
      </c>
      <c r="K9" s="4">
        <v>22</v>
      </c>
      <c r="M9" s="4">
        <v>0</v>
      </c>
      <c r="N9" s="4">
        <v>0</v>
      </c>
      <c r="O9" s="4">
        <v>0</v>
      </c>
      <c r="P9" s="4">
        <v>247</v>
      </c>
      <c r="Q9" s="27">
        <v>0</v>
      </c>
      <c r="R9" s="28">
        <v>0</v>
      </c>
      <c r="S9" s="28">
        <v>0</v>
      </c>
      <c r="T9" s="28">
        <v>-1.0977777777777777</v>
      </c>
      <c r="U9" s="27">
        <v>0</v>
      </c>
      <c r="V9" s="28">
        <v>0</v>
      </c>
      <c r="W9" s="28">
        <v>0</v>
      </c>
      <c r="X9" s="28">
        <v>-1.0977777777777777</v>
      </c>
    </row>
    <row r="10" spans="1:24" ht="20.100000000000001" customHeight="1">
      <c r="D10" s="2"/>
      <c r="E10" s="3" t="s">
        <v>313</v>
      </c>
      <c r="F10" s="2" t="s">
        <v>314</v>
      </c>
      <c r="G10" s="4">
        <v>0</v>
      </c>
      <c r="H10" s="4">
        <v>0</v>
      </c>
      <c r="I10" s="4">
        <v>0</v>
      </c>
      <c r="J10" s="4">
        <v>0</v>
      </c>
      <c r="K10" s="4">
        <v>0</v>
      </c>
      <c r="M10" s="4">
        <v>0</v>
      </c>
      <c r="N10" s="4">
        <v>0</v>
      </c>
      <c r="O10" s="4">
        <v>0</v>
      </c>
      <c r="P10" s="4">
        <v>0</v>
      </c>
      <c r="Q10" s="27" t="s">
        <v>742</v>
      </c>
      <c r="R10" s="28" t="s">
        <v>742</v>
      </c>
      <c r="S10" s="28" t="s">
        <v>742</v>
      </c>
      <c r="T10" s="28" t="s">
        <v>742</v>
      </c>
      <c r="U10" s="27" t="s">
        <v>742</v>
      </c>
      <c r="V10" s="28" t="s">
        <v>742</v>
      </c>
      <c r="W10" s="28" t="s">
        <v>742</v>
      </c>
      <c r="X10" s="28" t="s">
        <v>742</v>
      </c>
    </row>
    <row r="11" spans="1:24" ht="20.100000000000001" customHeight="1">
      <c r="D11" s="2"/>
      <c r="E11" s="3" t="s">
        <v>315</v>
      </c>
      <c r="F11" s="2" t="s">
        <v>316</v>
      </c>
      <c r="G11" s="4">
        <v>0</v>
      </c>
      <c r="H11" s="4">
        <v>0</v>
      </c>
      <c r="I11" s="4">
        <v>0</v>
      </c>
      <c r="J11" s="4">
        <v>0</v>
      </c>
      <c r="K11" s="4">
        <v>0</v>
      </c>
      <c r="M11" s="4">
        <v>0</v>
      </c>
      <c r="N11" s="4">
        <v>0</v>
      </c>
      <c r="O11" s="4">
        <v>0</v>
      </c>
      <c r="P11" s="4">
        <v>0</v>
      </c>
      <c r="Q11" s="27" t="s">
        <v>742</v>
      </c>
      <c r="R11" s="28" t="s">
        <v>742</v>
      </c>
      <c r="S11" s="28" t="s">
        <v>742</v>
      </c>
      <c r="T11" s="28" t="s">
        <v>742</v>
      </c>
      <c r="U11" s="27" t="s">
        <v>742</v>
      </c>
      <c r="V11" s="28" t="s">
        <v>742</v>
      </c>
      <c r="W11" s="28" t="s">
        <v>742</v>
      </c>
      <c r="X11" s="28" t="s">
        <v>742</v>
      </c>
    </row>
    <row r="12" spans="1:24" ht="20.100000000000001" customHeight="1">
      <c r="D12" s="2"/>
      <c r="E12" s="3" t="s">
        <v>317</v>
      </c>
      <c r="F12" s="2" t="s">
        <v>318</v>
      </c>
      <c r="G12" s="4">
        <v>0</v>
      </c>
      <c r="H12" s="4">
        <v>0</v>
      </c>
      <c r="I12" s="4">
        <v>0</v>
      </c>
      <c r="J12" s="4">
        <v>0</v>
      </c>
      <c r="K12" s="4">
        <v>0</v>
      </c>
      <c r="M12" s="4">
        <v>0</v>
      </c>
      <c r="N12" s="4">
        <v>0</v>
      </c>
      <c r="O12" s="4">
        <v>0</v>
      </c>
      <c r="P12" s="4">
        <v>0</v>
      </c>
      <c r="Q12" s="27" t="s">
        <v>742</v>
      </c>
      <c r="R12" s="28" t="s">
        <v>742</v>
      </c>
      <c r="S12" s="28" t="s">
        <v>742</v>
      </c>
      <c r="T12" s="28" t="s">
        <v>742</v>
      </c>
      <c r="U12" s="27" t="s">
        <v>742</v>
      </c>
      <c r="V12" s="28" t="s">
        <v>742</v>
      </c>
      <c r="W12" s="28" t="s">
        <v>742</v>
      </c>
      <c r="X12" s="28" t="s">
        <v>742</v>
      </c>
    </row>
    <row r="13" spans="1:24" ht="20.100000000000001" customHeight="1">
      <c r="D13" s="2"/>
      <c r="E13" s="3" t="s">
        <v>319</v>
      </c>
      <c r="F13" s="2" t="s">
        <v>320</v>
      </c>
      <c r="G13" s="4">
        <v>23</v>
      </c>
      <c r="H13" s="4">
        <v>23</v>
      </c>
      <c r="I13" s="4">
        <v>23</v>
      </c>
      <c r="J13" s="4">
        <v>23</v>
      </c>
      <c r="K13" s="4">
        <v>3</v>
      </c>
      <c r="M13" s="4">
        <v>0</v>
      </c>
      <c r="N13" s="4">
        <v>0</v>
      </c>
      <c r="O13" s="4">
        <v>0</v>
      </c>
      <c r="P13" s="4">
        <v>-20</v>
      </c>
      <c r="Q13" s="27">
        <v>0</v>
      </c>
      <c r="R13" s="28">
        <v>0</v>
      </c>
      <c r="S13" s="28">
        <v>0</v>
      </c>
      <c r="T13" s="28">
        <v>-0.86956521739130432</v>
      </c>
      <c r="U13" s="27">
        <v>0</v>
      </c>
      <c r="V13" s="28">
        <v>0</v>
      </c>
      <c r="W13" s="28">
        <v>0</v>
      </c>
      <c r="X13" s="28">
        <v>-0.86956521739130432</v>
      </c>
    </row>
    <row r="14" spans="1:24" ht="20.100000000000001" customHeight="1">
      <c r="D14" s="2"/>
      <c r="E14" s="3" t="s">
        <v>321</v>
      </c>
      <c r="F14" s="2" t="s">
        <v>322</v>
      </c>
      <c r="G14" s="4">
        <v>1678</v>
      </c>
      <c r="H14" s="4">
        <v>1678</v>
      </c>
      <c r="I14" s="4">
        <v>1678</v>
      </c>
      <c r="J14" s="4">
        <v>1678</v>
      </c>
      <c r="K14" s="4">
        <v>-680</v>
      </c>
      <c r="M14" s="4">
        <v>0</v>
      </c>
      <c r="N14" s="4">
        <v>0</v>
      </c>
      <c r="O14" s="4">
        <v>0</v>
      </c>
      <c r="P14" s="4">
        <v>-2358</v>
      </c>
      <c r="Q14" s="27">
        <v>0</v>
      </c>
      <c r="R14" s="28">
        <v>0</v>
      </c>
      <c r="S14" s="28">
        <v>0</v>
      </c>
      <c r="T14" s="28">
        <v>-1.4052443384982123</v>
      </c>
      <c r="U14" s="27">
        <v>0</v>
      </c>
      <c r="V14" s="28">
        <v>0</v>
      </c>
      <c r="W14" s="28">
        <v>0</v>
      </c>
      <c r="X14" s="28">
        <v>-1.4052443384982123</v>
      </c>
    </row>
    <row r="15" spans="1:24" ht="20.100000000000001" customHeight="1">
      <c r="D15" s="2"/>
      <c r="E15" s="3" t="s">
        <v>323</v>
      </c>
      <c r="F15" s="2" t="s">
        <v>324</v>
      </c>
      <c r="G15" s="4">
        <v>284</v>
      </c>
      <c r="H15" s="4">
        <v>284</v>
      </c>
      <c r="I15" s="4">
        <v>284</v>
      </c>
      <c r="J15" s="4">
        <v>284</v>
      </c>
      <c r="K15" s="4">
        <v>40</v>
      </c>
      <c r="M15" s="4">
        <v>0</v>
      </c>
      <c r="N15" s="4">
        <v>0</v>
      </c>
      <c r="O15" s="4">
        <v>0</v>
      </c>
      <c r="P15" s="4">
        <v>-244</v>
      </c>
      <c r="Q15" s="27">
        <v>0</v>
      </c>
      <c r="R15" s="28">
        <v>0</v>
      </c>
      <c r="S15" s="28">
        <v>0</v>
      </c>
      <c r="T15" s="28">
        <v>-0.85915492957746475</v>
      </c>
      <c r="U15" s="27">
        <v>0</v>
      </c>
      <c r="V15" s="28">
        <v>0</v>
      </c>
      <c r="W15" s="28">
        <v>0</v>
      </c>
      <c r="X15" s="28">
        <v>-0.85915492957746475</v>
      </c>
    </row>
    <row r="16" spans="1:24" ht="20.100000000000001" customHeight="1">
      <c r="D16" s="2"/>
      <c r="E16" s="3" t="s">
        <v>325</v>
      </c>
      <c r="F16" s="2" t="s">
        <v>326</v>
      </c>
      <c r="G16" s="4">
        <v>610</v>
      </c>
      <c r="H16" s="4">
        <v>610</v>
      </c>
      <c r="I16" s="4">
        <v>610</v>
      </c>
      <c r="J16" s="4">
        <v>610</v>
      </c>
      <c r="K16" s="4">
        <v>198</v>
      </c>
      <c r="M16" s="4">
        <v>0</v>
      </c>
      <c r="N16" s="4">
        <v>0</v>
      </c>
      <c r="O16" s="4">
        <v>0</v>
      </c>
      <c r="P16" s="4">
        <v>-412</v>
      </c>
      <c r="Q16" s="27">
        <v>0</v>
      </c>
      <c r="R16" s="28">
        <v>0</v>
      </c>
      <c r="S16" s="28">
        <v>0</v>
      </c>
      <c r="T16" s="28">
        <v>-0.67540983606557381</v>
      </c>
      <c r="U16" s="27">
        <v>0</v>
      </c>
      <c r="V16" s="28">
        <v>0</v>
      </c>
      <c r="W16" s="28">
        <v>0</v>
      </c>
      <c r="X16" s="28">
        <v>-0.67540983606557381</v>
      </c>
    </row>
    <row r="17" spans="4:24" ht="20.100000000000001" customHeight="1">
      <c r="D17" s="2"/>
      <c r="E17" s="3" t="s">
        <v>327</v>
      </c>
      <c r="F17" s="2" t="s">
        <v>328</v>
      </c>
      <c r="G17" s="4">
        <v>22</v>
      </c>
      <c r="H17" s="4">
        <v>22</v>
      </c>
      <c r="I17" s="4">
        <v>22</v>
      </c>
      <c r="J17" s="4">
        <v>22</v>
      </c>
      <c r="K17" s="4">
        <v>-32</v>
      </c>
      <c r="M17" s="4">
        <v>0</v>
      </c>
      <c r="N17" s="4">
        <v>0</v>
      </c>
      <c r="O17" s="4">
        <v>0</v>
      </c>
      <c r="P17" s="4">
        <v>-54</v>
      </c>
      <c r="Q17" s="27">
        <v>0</v>
      </c>
      <c r="R17" s="28">
        <v>0</v>
      </c>
      <c r="S17" s="28">
        <v>0</v>
      </c>
      <c r="T17" s="28">
        <v>-2.4545454545454546</v>
      </c>
      <c r="U17" s="27">
        <v>0</v>
      </c>
      <c r="V17" s="28">
        <v>0</v>
      </c>
      <c r="W17" s="28">
        <v>0</v>
      </c>
      <c r="X17" s="28">
        <v>-2.4545454545454546</v>
      </c>
    </row>
    <row r="18" spans="4:24" ht="20.100000000000001" customHeight="1">
      <c r="D18" s="2"/>
      <c r="E18" s="3" t="s">
        <v>329</v>
      </c>
      <c r="F18" s="2" t="s">
        <v>330</v>
      </c>
      <c r="G18" s="4">
        <v>-14</v>
      </c>
      <c r="H18" s="4">
        <v>-14</v>
      </c>
      <c r="I18" s="4">
        <v>-14</v>
      </c>
      <c r="J18" s="4">
        <v>-14</v>
      </c>
      <c r="K18" s="4">
        <v>-21</v>
      </c>
      <c r="M18" s="4">
        <v>0</v>
      </c>
      <c r="N18" s="4">
        <v>0</v>
      </c>
      <c r="O18" s="4">
        <v>0</v>
      </c>
      <c r="P18" s="4">
        <v>-7</v>
      </c>
      <c r="Q18" s="27">
        <v>0</v>
      </c>
      <c r="R18" s="28">
        <v>0</v>
      </c>
      <c r="S18" s="28">
        <v>0</v>
      </c>
      <c r="T18" s="28">
        <v>0.5</v>
      </c>
      <c r="U18" s="27">
        <v>0</v>
      </c>
      <c r="V18" s="28">
        <v>0</v>
      </c>
      <c r="W18" s="28">
        <v>0</v>
      </c>
      <c r="X18" s="28">
        <v>0.5</v>
      </c>
    </row>
    <row r="19" spans="4:24" ht="20.100000000000001" customHeight="1">
      <c r="D19" s="2"/>
      <c r="E19" s="3" t="s">
        <v>331</v>
      </c>
      <c r="F19" s="2" t="s">
        <v>332</v>
      </c>
      <c r="G19" s="4">
        <v>0</v>
      </c>
      <c r="H19" s="4">
        <v>0</v>
      </c>
      <c r="I19" s="4">
        <v>0</v>
      </c>
      <c r="J19" s="4">
        <v>0</v>
      </c>
      <c r="K19" s="4">
        <v>0</v>
      </c>
      <c r="M19" s="4">
        <v>0</v>
      </c>
      <c r="N19" s="4">
        <v>0</v>
      </c>
      <c r="O19" s="4">
        <v>0</v>
      </c>
      <c r="P19" s="4">
        <v>0</v>
      </c>
      <c r="Q19" s="27" t="s">
        <v>742</v>
      </c>
      <c r="R19" s="28" t="s">
        <v>742</v>
      </c>
      <c r="S19" s="28" t="s">
        <v>742</v>
      </c>
      <c r="T19" s="28" t="s">
        <v>742</v>
      </c>
      <c r="U19" s="27" t="s">
        <v>742</v>
      </c>
      <c r="V19" s="28" t="s">
        <v>742</v>
      </c>
      <c r="W19" s="28" t="s">
        <v>742</v>
      </c>
      <c r="X19" s="28" t="s">
        <v>742</v>
      </c>
    </row>
    <row r="20" spans="4:24" ht="20.100000000000001" customHeight="1">
      <c r="D20" s="2"/>
      <c r="E20" s="3" t="s">
        <v>333</v>
      </c>
      <c r="F20" s="2" t="s">
        <v>334</v>
      </c>
      <c r="G20" s="4">
        <v>0</v>
      </c>
      <c r="H20" s="4">
        <v>0</v>
      </c>
      <c r="I20" s="4">
        <v>0</v>
      </c>
      <c r="J20" s="4">
        <v>0</v>
      </c>
      <c r="K20" s="4">
        <v>0</v>
      </c>
      <c r="M20" s="4">
        <v>0</v>
      </c>
      <c r="N20" s="4">
        <v>0</v>
      </c>
      <c r="O20" s="4">
        <v>0</v>
      </c>
      <c r="P20" s="4">
        <v>0</v>
      </c>
      <c r="Q20" s="27" t="s">
        <v>742</v>
      </c>
      <c r="R20" s="28" t="s">
        <v>742</v>
      </c>
      <c r="S20" s="28" t="s">
        <v>742</v>
      </c>
      <c r="T20" s="28" t="s">
        <v>742</v>
      </c>
      <c r="U20" s="27" t="s">
        <v>742</v>
      </c>
      <c r="V20" s="28" t="s">
        <v>742</v>
      </c>
      <c r="W20" s="28" t="s">
        <v>742</v>
      </c>
      <c r="X20" s="28" t="s">
        <v>742</v>
      </c>
    </row>
    <row r="21" spans="4:24" ht="20.100000000000001" customHeight="1">
      <c r="D21" s="2"/>
      <c r="E21" s="3" t="s">
        <v>335</v>
      </c>
      <c r="F21" s="2" t="s">
        <v>336</v>
      </c>
      <c r="G21" s="4">
        <v>0</v>
      </c>
      <c r="H21" s="4">
        <v>0</v>
      </c>
      <c r="I21" s="4">
        <v>0</v>
      </c>
      <c r="J21" s="4">
        <v>0</v>
      </c>
      <c r="K21" s="4">
        <v>0</v>
      </c>
      <c r="M21" s="4">
        <v>0</v>
      </c>
      <c r="N21" s="4">
        <v>0</v>
      </c>
      <c r="O21" s="4">
        <v>0</v>
      </c>
      <c r="P21" s="4">
        <v>0</v>
      </c>
      <c r="Q21" s="27" t="s">
        <v>742</v>
      </c>
      <c r="R21" s="28" t="s">
        <v>742</v>
      </c>
      <c r="S21" s="28" t="s">
        <v>742</v>
      </c>
      <c r="T21" s="28" t="s">
        <v>742</v>
      </c>
      <c r="U21" s="27" t="s">
        <v>742</v>
      </c>
      <c r="V21" s="28" t="s">
        <v>742</v>
      </c>
      <c r="W21" s="28" t="s">
        <v>742</v>
      </c>
      <c r="X21" s="28" t="s">
        <v>742</v>
      </c>
    </row>
    <row r="22" spans="4:24" ht="20.100000000000001" customHeight="1">
      <c r="D22" s="2"/>
      <c r="E22" s="3" t="s">
        <v>337</v>
      </c>
      <c r="F22" s="2" t="s">
        <v>338</v>
      </c>
      <c r="G22" s="4">
        <v>6</v>
      </c>
      <c r="H22" s="4">
        <v>6</v>
      </c>
      <c r="I22" s="4">
        <v>6</v>
      </c>
      <c r="J22" s="4">
        <v>6</v>
      </c>
      <c r="K22" s="4">
        <v>-6</v>
      </c>
      <c r="M22" s="4">
        <v>0</v>
      </c>
      <c r="N22" s="4">
        <v>0</v>
      </c>
      <c r="O22" s="4">
        <v>0</v>
      </c>
      <c r="P22" s="4">
        <v>-12</v>
      </c>
      <c r="Q22" s="27">
        <v>0</v>
      </c>
      <c r="R22" s="28">
        <v>0</v>
      </c>
      <c r="S22" s="28">
        <v>0</v>
      </c>
      <c r="T22" s="28">
        <v>-2</v>
      </c>
      <c r="U22" s="27">
        <v>0</v>
      </c>
      <c r="V22" s="28">
        <v>0</v>
      </c>
      <c r="W22" s="28">
        <v>0</v>
      </c>
      <c r="X22" s="28">
        <v>-2</v>
      </c>
    </row>
    <row r="23" spans="4:24" ht="20.100000000000001" customHeight="1">
      <c r="D23" s="2"/>
      <c r="E23" s="3" t="s">
        <v>339</v>
      </c>
      <c r="F23" s="2" t="s">
        <v>340</v>
      </c>
      <c r="G23" s="4">
        <v>0</v>
      </c>
      <c r="H23" s="4">
        <v>0</v>
      </c>
      <c r="I23" s="4">
        <v>0</v>
      </c>
      <c r="J23" s="4">
        <v>0</v>
      </c>
      <c r="K23" s="4">
        <v>0</v>
      </c>
      <c r="M23" s="4">
        <v>0</v>
      </c>
      <c r="N23" s="4">
        <v>0</v>
      </c>
      <c r="O23" s="4">
        <v>0</v>
      </c>
      <c r="P23" s="4">
        <v>0</v>
      </c>
      <c r="Q23" s="27" t="s">
        <v>742</v>
      </c>
      <c r="R23" s="28" t="s">
        <v>742</v>
      </c>
      <c r="S23" s="28" t="s">
        <v>742</v>
      </c>
      <c r="T23" s="28" t="s">
        <v>742</v>
      </c>
      <c r="U23" s="27" t="s">
        <v>742</v>
      </c>
      <c r="V23" s="28" t="s">
        <v>742</v>
      </c>
      <c r="W23" s="28" t="s">
        <v>742</v>
      </c>
      <c r="X23" s="28" t="s">
        <v>742</v>
      </c>
    </row>
    <row r="24" spans="4:24" ht="20.100000000000001" customHeight="1">
      <c r="D24" s="2"/>
      <c r="E24" s="3" t="s">
        <v>341</v>
      </c>
      <c r="F24" s="2" t="s">
        <v>342</v>
      </c>
      <c r="G24" s="4">
        <v>0</v>
      </c>
      <c r="H24" s="4">
        <v>0</v>
      </c>
      <c r="I24" s="4">
        <v>0</v>
      </c>
      <c r="J24" s="4">
        <v>0</v>
      </c>
      <c r="K24" s="4">
        <v>0</v>
      </c>
      <c r="M24" s="4">
        <v>0</v>
      </c>
      <c r="N24" s="4">
        <v>0</v>
      </c>
      <c r="O24" s="4">
        <v>0</v>
      </c>
      <c r="P24" s="4">
        <v>0</v>
      </c>
      <c r="Q24" s="27" t="s">
        <v>742</v>
      </c>
      <c r="R24" s="28" t="s">
        <v>742</v>
      </c>
      <c r="S24" s="28" t="s">
        <v>742</v>
      </c>
      <c r="T24" s="28" t="s">
        <v>742</v>
      </c>
      <c r="U24" s="27" t="s">
        <v>742</v>
      </c>
      <c r="V24" s="28" t="s">
        <v>742</v>
      </c>
      <c r="W24" s="28" t="s">
        <v>742</v>
      </c>
      <c r="X24" s="28" t="s">
        <v>742</v>
      </c>
    </row>
    <row r="25" spans="4:24" ht="20.100000000000001" customHeight="1">
      <c r="D25" s="2"/>
      <c r="E25" s="3" t="s">
        <v>343</v>
      </c>
      <c r="F25" s="2" t="s">
        <v>344</v>
      </c>
      <c r="G25" s="4">
        <v>-1410</v>
      </c>
      <c r="H25" s="4">
        <v>-1410</v>
      </c>
      <c r="I25" s="4">
        <v>-1410</v>
      </c>
      <c r="J25" s="4">
        <v>-1410</v>
      </c>
      <c r="K25" s="4">
        <v>241</v>
      </c>
      <c r="M25" s="4">
        <v>0</v>
      </c>
      <c r="N25" s="4">
        <v>0</v>
      </c>
      <c r="O25" s="4">
        <v>0</v>
      </c>
      <c r="P25" s="4">
        <v>1651</v>
      </c>
      <c r="Q25" s="27">
        <v>0</v>
      </c>
      <c r="R25" s="28">
        <v>0</v>
      </c>
      <c r="S25" s="28">
        <v>0</v>
      </c>
      <c r="T25" s="28">
        <v>-1.1709219858156028</v>
      </c>
      <c r="U25" s="27">
        <v>0</v>
      </c>
      <c r="V25" s="28">
        <v>0</v>
      </c>
      <c r="W25" s="28">
        <v>0</v>
      </c>
      <c r="X25" s="28">
        <v>-1.1709219858156028</v>
      </c>
    </row>
    <row r="26" spans="4:24" ht="20.100000000000001" customHeight="1">
      <c r="D26" s="2"/>
      <c r="E26" s="3" t="s">
        <v>345</v>
      </c>
      <c r="F26" s="2" t="s">
        <v>346</v>
      </c>
      <c r="G26" s="4">
        <v>0</v>
      </c>
      <c r="H26" s="4">
        <v>0</v>
      </c>
      <c r="I26" s="4">
        <v>0</v>
      </c>
      <c r="J26" s="4">
        <v>0</v>
      </c>
      <c r="K26" s="4">
        <v>0</v>
      </c>
      <c r="M26" s="4">
        <v>0</v>
      </c>
      <c r="N26" s="4">
        <v>0</v>
      </c>
      <c r="O26" s="4">
        <v>0</v>
      </c>
      <c r="P26" s="4">
        <v>0</v>
      </c>
      <c r="Q26" s="27" t="s">
        <v>742</v>
      </c>
      <c r="R26" s="28" t="s">
        <v>742</v>
      </c>
      <c r="S26" s="28" t="s">
        <v>742</v>
      </c>
      <c r="T26" s="28" t="s">
        <v>742</v>
      </c>
      <c r="U26" s="27" t="s">
        <v>742</v>
      </c>
      <c r="V26" s="28" t="s">
        <v>742</v>
      </c>
      <c r="W26" s="28" t="s">
        <v>742</v>
      </c>
      <c r="X26" s="28" t="s">
        <v>742</v>
      </c>
    </row>
    <row r="27" spans="4:24" ht="20.100000000000001" customHeight="1">
      <c r="D27" s="2"/>
      <c r="E27" s="3" t="s">
        <v>347</v>
      </c>
      <c r="F27" s="2" t="s">
        <v>348</v>
      </c>
      <c r="G27" s="4">
        <v>0</v>
      </c>
      <c r="H27" s="4">
        <v>0</v>
      </c>
      <c r="I27" s="4">
        <v>0</v>
      </c>
      <c r="J27" s="4">
        <v>0</v>
      </c>
      <c r="K27" s="4">
        <v>0</v>
      </c>
      <c r="M27" s="4">
        <v>0</v>
      </c>
      <c r="N27" s="4">
        <v>0</v>
      </c>
      <c r="O27" s="4">
        <v>0</v>
      </c>
      <c r="P27" s="4">
        <v>0</v>
      </c>
      <c r="Q27" s="27" t="s">
        <v>742</v>
      </c>
      <c r="R27" s="28" t="s">
        <v>742</v>
      </c>
      <c r="S27" s="28" t="s">
        <v>742</v>
      </c>
      <c r="T27" s="28" t="s">
        <v>742</v>
      </c>
      <c r="U27" s="27" t="s">
        <v>742</v>
      </c>
      <c r="V27" s="28" t="s">
        <v>742</v>
      </c>
      <c r="W27" s="28" t="s">
        <v>742</v>
      </c>
      <c r="X27" s="28" t="s">
        <v>742</v>
      </c>
    </row>
    <row r="28" spans="4:24" ht="20.100000000000001" customHeight="1">
      <c r="D28" s="2"/>
      <c r="E28" s="3" t="s">
        <v>349</v>
      </c>
      <c r="F28" s="2" t="s">
        <v>350</v>
      </c>
      <c r="G28" s="4">
        <v>-82</v>
      </c>
      <c r="H28" s="4">
        <v>-82</v>
      </c>
      <c r="I28" s="4">
        <v>-82</v>
      </c>
      <c r="J28" s="4">
        <v>-82</v>
      </c>
      <c r="K28" s="4">
        <v>27</v>
      </c>
      <c r="M28" s="4">
        <v>0</v>
      </c>
      <c r="N28" s="4">
        <v>0</v>
      </c>
      <c r="O28" s="4">
        <v>0</v>
      </c>
      <c r="P28" s="4">
        <v>109</v>
      </c>
      <c r="Q28" s="27">
        <v>0</v>
      </c>
      <c r="R28" s="28">
        <v>0</v>
      </c>
      <c r="S28" s="28">
        <v>0</v>
      </c>
      <c r="T28" s="28">
        <v>-1.3292682926829269</v>
      </c>
      <c r="U28" s="27">
        <v>0</v>
      </c>
      <c r="V28" s="28">
        <v>0</v>
      </c>
      <c r="W28" s="28">
        <v>0</v>
      </c>
      <c r="X28" s="28">
        <v>-1.3292682926829269</v>
      </c>
    </row>
    <row r="29" spans="4:24" ht="20.100000000000001" customHeight="1">
      <c r="D29" s="2"/>
      <c r="E29" s="3" t="s">
        <v>351</v>
      </c>
      <c r="F29" s="2" t="s">
        <v>352</v>
      </c>
      <c r="G29" s="4">
        <v>-242</v>
      </c>
      <c r="H29" s="4">
        <v>-242</v>
      </c>
      <c r="I29" s="4">
        <v>-242</v>
      </c>
      <c r="J29" s="4">
        <v>-242</v>
      </c>
      <c r="K29" s="4">
        <v>88</v>
      </c>
      <c r="M29" s="4">
        <v>0</v>
      </c>
      <c r="N29" s="4">
        <v>0</v>
      </c>
      <c r="O29" s="4">
        <v>0</v>
      </c>
      <c r="P29" s="4">
        <v>330</v>
      </c>
      <c r="Q29" s="27">
        <v>0</v>
      </c>
      <c r="R29" s="28">
        <v>0</v>
      </c>
      <c r="S29" s="28">
        <v>0</v>
      </c>
      <c r="T29" s="28">
        <v>-1.3636363636363638</v>
      </c>
      <c r="U29" s="27">
        <v>0</v>
      </c>
      <c r="V29" s="28">
        <v>0</v>
      </c>
      <c r="W29" s="28">
        <v>0</v>
      </c>
      <c r="X29" s="28">
        <v>-1.3636363636363638</v>
      </c>
    </row>
    <row r="30" spans="4:24" ht="20.100000000000001" customHeight="1">
      <c r="D30" s="2"/>
      <c r="E30" s="3" t="s">
        <v>353</v>
      </c>
      <c r="F30" s="2" t="s">
        <v>354</v>
      </c>
      <c r="G30" s="4">
        <v>29</v>
      </c>
      <c r="H30" s="4">
        <v>29</v>
      </c>
      <c r="I30" s="4">
        <v>29</v>
      </c>
      <c r="J30" s="4">
        <v>29</v>
      </c>
      <c r="K30" s="4">
        <v>147</v>
      </c>
      <c r="M30" s="4">
        <v>0</v>
      </c>
      <c r="N30" s="4">
        <v>0</v>
      </c>
      <c r="O30" s="4">
        <v>0</v>
      </c>
      <c r="P30" s="4">
        <v>118</v>
      </c>
      <c r="Q30" s="27">
        <v>0</v>
      </c>
      <c r="R30" s="28">
        <v>0</v>
      </c>
      <c r="S30" s="28">
        <v>0</v>
      </c>
      <c r="T30" s="28">
        <v>4.068965517241379</v>
      </c>
      <c r="U30" s="27">
        <v>0</v>
      </c>
      <c r="V30" s="28">
        <v>0</v>
      </c>
      <c r="W30" s="28">
        <v>0</v>
      </c>
      <c r="X30" s="28">
        <v>4.068965517241379</v>
      </c>
    </row>
    <row r="31" spans="4:24" ht="20.100000000000001" customHeight="1">
      <c r="D31" s="2"/>
      <c r="E31" s="3" t="s">
        <v>355</v>
      </c>
      <c r="F31" s="2" t="s">
        <v>356</v>
      </c>
      <c r="G31" s="4">
        <v>0</v>
      </c>
      <c r="H31" s="4">
        <v>0</v>
      </c>
      <c r="I31" s="4">
        <v>0</v>
      </c>
      <c r="J31" s="4">
        <v>0</v>
      </c>
      <c r="K31" s="4">
        <v>0</v>
      </c>
      <c r="M31" s="4">
        <v>0</v>
      </c>
      <c r="N31" s="4">
        <v>0</v>
      </c>
      <c r="O31" s="4">
        <v>0</v>
      </c>
      <c r="P31" s="4">
        <v>0</v>
      </c>
      <c r="Q31" s="27" t="s">
        <v>742</v>
      </c>
      <c r="R31" s="28" t="s">
        <v>742</v>
      </c>
      <c r="S31" s="28" t="s">
        <v>742</v>
      </c>
      <c r="T31" s="28" t="s">
        <v>742</v>
      </c>
      <c r="U31" s="27" t="s">
        <v>742</v>
      </c>
      <c r="V31" s="28" t="s">
        <v>742</v>
      </c>
      <c r="W31" s="28" t="s">
        <v>742</v>
      </c>
      <c r="X31" s="28" t="s">
        <v>742</v>
      </c>
    </row>
    <row r="32" spans="4:24" ht="20.100000000000001" customHeight="1">
      <c r="D32" s="2" t="s">
        <v>436</v>
      </c>
      <c r="E32" s="3"/>
      <c r="F32" s="2" t="s">
        <v>357</v>
      </c>
      <c r="G32" s="4">
        <v>1584</v>
      </c>
      <c r="H32" s="4">
        <v>1584</v>
      </c>
      <c r="I32" s="4">
        <v>1584</v>
      </c>
      <c r="J32" s="4">
        <v>1584</v>
      </c>
      <c r="K32" s="4">
        <v>1412</v>
      </c>
      <c r="M32" s="4">
        <v>0</v>
      </c>
      <c r="N32" s="4">
        <v>0</v>
      </c>
      <c r="O32" s="4">
        <v>0</v>
      </c>
      <c r="P32" s="4">
        <v>-172</v>
      </c>
      <c r="Q32" s="27">
        <v>0</v>
      </c>
      <c r="R32" s="28">
        <v>0</v>
      </c>
      <c r="S32" s="28">
        <v>0</v>
      </c>
      <c r="T32" s="28">
        <v>-0.10858585858585856</v>
      </c>
      <c r="U32" s="27">
        <v>0</v>
      </c>
      <c r="V32" s="28">
        <v>0</v>
      </c>
      <c r="W32" s="28">
        <v>0</v>
      </c>
      <c r="X32" s="28">
        <v>-0.10858585858585856</v>
      </c>
    </row>
    <row r="33" spans="4:24" ht="20.100000000000001" customHeight="1">
      <c r="D33" s="2"/>
      <c r="E33" s="3" t="s">
        <v>9</v>
      </c>
      <c r="F33" s="2" t="s">
        <v>358</v>
      </c>
    </row>
    <row r="34" spans="4:24" ht="20.100000000000001" customHeight="1">
      <c r="D34" s="2"/>
      <c r="E34" s="3" t="s">
        <v>359</v>
      </c>
      <c r="F34" s="2" t="s">
        <v>360</v>
      </c>
      <c r="G34" s="4">
        <v>-85</v>
      </c>
      <c r="H34" s="4">
        <v>-85</v>
      </c>
      <c r="I34" s="4">
        <v>-85</v>
      </c>
      <c r="J34" s="4">
        <v>-85</v>
      </c>
      <c r="K34" s="4">
        <v>-106</v>
      </c>
      <c r="M34" s="4">
        <v>0</v>
      </c>
      <c r="N34" s="4">
        <v>0</v>
      </c>
      <c r="O34" s="4">
        <v>0</v>
      </c>
      <c r="P34" s="4">
        <v>-21</v>
      </c>
      <c r="Q34" s="27">
        <v>0</v>
      </c>
      <c r="R34" s="28">
        <v>0</v>
      </c>
      <c r="S34" s="28">
        <v>0</v>
      </c>
      <c r="T34" s="28">
        <v>0.24705882352941178</v>
      </c>
      <c r="U34" s="27">
        <v>0</v>
      </c>
      <c r="V34" s="28">
        <v>0</v>
      </c>
      <c r="W34" s="28">
        <v>0</v>
      </c>
      <c r="X34" s="28">
        <v>0.24705882352941178</v>
      </c>
    </row>
    <row r="35" spans="4:24" ht="20.100000000000001" customHeight="1">
      <c r="D35" s="2"/>
      <c r="E35" s="3" t="s">
        <v>361</v>
      </c>
      <c r="F35" s="2" t="s">
        <v>362</v>
      </c>
      <c r="G35" s="4">
        <v>83</v>
      </c>
      <c r="H35" s="4">
        <v>83</v>
      </c>
      <c r="I35" s="4">
        <v>83</v>
      </c>
      <c r="J35" s="4">
        <v>83</v>
      </c>
      <c r="K35" s="4">
        <v>50</v>
      </c>
      <c r="M35" s="4">
        <v>0</v>
      </c>
      <c r="N35" s="4">
        <v>0</v>
      </c>
      <c r="O35" s="4">
        <v>0</v>
      </c>
      <c r="P35" s="4">
        <v>-33</v>
      </c>
      <c r="Q35" s="27">
        <v>0</v>
      </c>
      <c r="R35" s="28">
        <v>0</v>
      </c>
      <c r="S35" s="28">
        <v>0</v>
      </c>
      <c r="T35" s="28">
        <v>-0.39759036144578308</v>
      </c>
      <c r="U35" s="27">
        <v>0</v>
      </c>
      <c r="V35" s="28">
        <v>0</v>
      </c>
      <c r="W35" s="28">
        <v>0</v>
      </c>
      <c r="X35" s="28">
        <v>-0.39759036144578308</v>
      </c>
    </row>
    <row r="36" spans="4:24" ht="20.100000000000001" customHeight="1">
      <c r="D36" s="2"/>
      <c r="E36" s="3" t="s">
        <v>363</v>
      </c>
      <c r="F36" s="2" t="s">
        <v>364</v>
      </c>
      <c r="G36" s="4">
        <v>0</v>
      </c>
      <c r="H36" s="4">
        <v>0</v>
      </c>
      <c r="I36" s="4">
        <v>0</v>
      </c>
      <c r="J36" s="4">
        <v>0</v>
      </c>
      <c r="K36" s="4">
        <v>0</v>
      </c>
      <c r="M36" s="4">
        <v>0</v>
      </c>
      <c r="N36" s="4">
        <v>0</v>
      </c>
      <c r="O36" s="4">
        <v>0</v>
      </c>
      <c r="P36" s="4">
        <v>0</v>
      </c>
      <c r="Q36" s="27" t="s">
        <v>742</v>
      </c>
      <c r="R36" s="28" t="s">
        <v>742</v>
      </c>
      <c r="S36" s="28" t="s">
        <v>742</v>
      </c>
      <c r="T36" s="28" t="s">
        <v>742</v>
      </c>
      <c r="U36" s="27" t="s">
        <v>742</v>
      </c>
      <c r="V36" s="28" t="s">
        <v>742</v>
      </c>
      <c r="W36" s="28" t="s">
        <v>742</v>
      </c>
      <c r="X36" s="28" t="s">
        <v>742</v>
      </c>
    </row>
    <row r="37" spans="4:24" ht="20.100000000000001" customHeight="1">
      <c r="D37" s="2"/>
      <c r="E37" s="3" t="s">
        <v>365</v>
      </c>
      <c r="F37" s="2" t="s">
        <v>366</v>
      </c>
      <c r="G37" s="4">
        <v>0</v>
      </c>
      <c r="H37" s="4">
        <v>0</v>
      </c>
      <c r="I37" s="4">
        <v>0</v>
      </c>
      <c r="J37" s="4">
        <v>0</v>
      </c>
      <c r="K37" s="4">
        <v>0</v>
      </c>
      <c r="M37" s="4">
        <v>0</v>
      </c>
      <c r="N37" s="4">
        <v>0</v>
      </c>
      <c r="O37" s="4">
        <v>0</v>
      </c>
      <c r="P37" s="4">
        <v>0</v>
      </c>
      <c r="Q37" s="27" t="s">
        <v>742</v>
      </c>
      <c r="R37" s="28" t="s">
        <v>742</v>
      </c>
      <c r="S37" s="28" t="s">
        <v>742</v>
      </c>
      <c r="T37" s="28" t="s">
        <v>742</v>
      </c>
      <c r="U37" s="27" t="s">
        <v>742</v>
      </c>
      <c r="V37" s="28" t="s">
        <v>742</v>
      </c>
      <c r="W37" s="28" t="s">
        <v>742</v>
      </c>
      <c r="X37" s="28" t="s">
        <v>742</v>
      </c>
    </row>
    <row r="38" spans="4:24" ht="20.100000000000001" customHeight="1">
      <c r="D38" s="2"/>
      <c r="E38" s="3" t="s">
        <v>367</v>
      </c>
      <c r="F38" s="2" t="s">
        <v>368</v>
      </c>
      <c r="G38" s="4">
        <v>0</v>
      </c>
      <c r="H38" s="4">
        <v>0</v>
      </c>
      <c r="I38" s="4">
        <v>0</v>
      </c>
      <c r="J38" s="4">
        <v>0</v>
      </c>
      <c r="K38" s="4">
        <v>0</v>
      </c>
      <c r="M38" s="4">
        <v>0</v>
      </c>
      <c r="N38" s="4">
        <v>0</v>
      </c>
      <c r="O38" s="4">
        <v>0</v>
      </c>
      <c r="P38" s="4">
        <v>0</v>
      </c>
      <c r="Q38" s="27" t="s">
        <v>742</v>
      </c>
      <c r="R38" s="28" t="s">
        <v>742</v>
      </c>
      <c r="S38" s="28" t="s">
        <v>742</v>
      </c>
      <c r="T38" s="28" t="s">
        <v>742</v>
      </c>
      <c r="U38" s="27" t="s">
        <v>742</v>
      </c>
      <c r="V38" s="28" t="s">
        <v>742</v>
      </c>
      <c r="W38" s="28" t="s">
        <v>742</v>
      </c>
      <c r="X38" s="28" t="s">
        <v>742</v>
      </c>
    </row>
    <row r="39" spans="4:24" ht="20.100000000000001" customHeight="1">
      <c r="D39" s="2"/>
      <c r="E39" s="3" t="s">
        <v>369</v>
      </c>
      <c r="F39" s="2" t="s">
        <v>370</v>
      </c>
      <c r="G39" s="4">
        <v>39</v>
      </c>
      <c r="H39" s="4">
        <v>39</v>
      </c>
      <c r="I39" s="4">
        <v>39</v>
      </c>
      <c r="J39" s="4">
        <v>39</v>
      </c>
      <c r="K39" s="4">
        <v>33</v>
      </c>
      <c r="M39" s="4">
        <v>0</v>
      </c>
      <c r="N39" s="4">
        <v>0</v>
      </c>
      <c r="O39" s="4">
        <v>0</v>
      </c>
      <c r="P39" s="4">
        <v>-6</v>
      </c>
      <c r="Q39" s="27">
        <v>0</v>
      </c>
      <c r="R39" s="28">
        <v>0</v>
      </c>
      <c r="S39" s="28">
        <v>0</v>
      </c>
      <c r="T39" s="28">
        <v>-0.15384615384615385</v>
      </c>
      <c r="U39" s="27">
        <v>0</v>
      </c>
      <c r="V39" s="28">
        <v>0</v>
      </c>
      <c r="W39" s="28">
        <v>0</v>
      </c>
      <c r="X39" s="28">
        <v>-0.15384615384615385</v>
      </c>
    </row>
    <row r="40" spans="4:24" ht="20.100000000000001" customHeight="1">
      <c r="D40" s="2"/>
      <c r="E40" s="3" t="s">
        <v>371</v>
      </c>
      <c r="F40" s="2" t="s">
        <v>372</v>
      </c>
      <c r="G40" s="4">
        <v>1</v>
      </c>
      <c r="H40" s="4">
        <v>1</v>
      </c>
      <c r="I40" s="4">
        <v>1</v>
      </c>
      <c r="J40" s="4">
        <v>1</v>
      </c>
      <c r="K40" s="4">
        <v>0</v>
      </c>
      <c r="M40" s="4">
        <v>0</v>
      </c>
      <c r="N40" s="4">
        <v>0</v>
      </c>
      <c r="O40" s="4">
        <v>0</v>
      </c>
      <c r="P40" s="4">
        <v>-1</v>
      </c>
      <c r="Q40" s="27">
        <v>0</v>
      </c>
      <c r="R40" s="28">
        <v>0</v>
      </c>
      <c r="S40" s="28">
        <v>0</v>
      </c>
      <c r="T40" s="28">
        <v>-1</v>
      </c>
      <c r="U40" s="27">
        <v>0</v>
      </c>
      <c r="V40" s="28">
        <v>0</v>
      </c>
      <c r="W40" s="28">
        <v>0</v>
      </c>
      <c r="X40" s="28">
        <v>-1</v>
      </c>
    </row>
    <row r="41" spans="4:24" ht="20.100000000000001" customHeight="1">
      <c r="D41" s="2"/>
      <c r="E41" s="3" t="s">
        <v>373</v>
      </c>
      <c r="F41" s="2" t="s">
        <v>374</v>
      </c>
      <c r="G41" s="4">
        <v>0</v>
      </c>
      <c r="H41" s="4">
        <v>0</v>
      </c>
      <c r="I41" s="4">
        <v>0</v>
      </c>
      <c r="J41" s="4">
        <v>0</v>
      </c>
      <c r="K41" s="4">
        <v>1</v>
      </c>
      <c r="M41" s="4">
        <v>0</v>
      </c>
      <c r="N41" s="4">
        <v>0</v>
      </c>
      <c r="O41" s="4">
        <v>0</v>
      </c>
      <c r="P41" s="4">
        <v>1</v>
      </c>
      <c r="Q41" s="27" t="s">
        <v>742</v>
      </c>
      <c r="R41" s="28" t="s">
        <v>742</v>
      </c>
      <c r="S41" s="28" t="s">
        <v>742</v>
      </c>
      <c r="T41" s="28" t="s">
        <v>742</v>
      </c>
      <c r="U41" s="27" t="s">
        <v>742</v>
      </c>
      <c r="V41" s="28" t="s">
        <v>742</v>
      </c>
      <c r="W41" s="28" t="s">
        <v>742</v>
      </c>
      <c r="X41" s="28" t="s">
        <v>742</v>
      </c>
    </row>
    <row r="42" spans="4:24" ht="20.100000000000001" customHeight="1">
      <c r="D42" s="2"/>
      <c r="E42" s="3" t="s">
        <v>375</v>
      </c>
      <c r="F42" s="2" t="s">
        <v>376</v>
      </c>
      <c r="G42" s="4">
        <v>0</v>
      </c>
      <c r="H42" s="4">
        <v>0</v>
      </c>
      <c r="I42" s="4">
        <v>0</v>
      </c>
      <c r="J42" s="4">
        <v>0</v>
      </c>
      <c r="K42" s="4">
        <v>0</v>
      </c>
      <c r="M42" s="4">
        <v>0</v>
      </c>
      <c r="N42" s="4">
        <v>0</v>
      </c>
      <c r="O42" s="4">
        <v>0</v>
      </c>
      <c r="P42" s="4">
        <v>0</v>
      </c>
      <c r="Q42" s="27" t="s">
        <v>742</v>
      </c>
      <c r="R42" s="28" t="s">
        <v>742</v>
      </c>
      <c r="S42" s="28" t="s">
        <v>742</v>
      </c>
      <c r="T42" s="28" t="s">
        <v>742</v>
      </c>
      <c r="U42" s="27" t="s">
        <v>742</v>
      </c>
      <c r="V42" s="28" t="s">
        <v>742</v>
      </c>
      <c r="W42" s="28" t="s">
        <v>742</v>
      </c>
      <c r="X42" s="28" t="s">
        <v>742</v>
      </c>
    </row>
    <row r="43" spans="4:24" ht="20.100000000000001" customHeight="1">
      <c r="D43" s="2"/>
      <c r="E43" s="3"/>
      <c r="F43" s="2" t="s">
        <v>377</v>
      </c>
      <c r="G43" s="4">
        <v>38</v>
      </c>
      <c r="H43" s="4">
        <v>38</v>
      </c>
      <c r="I43" s="4">
        <v>38</v>
      </c>
      <c r="J43" s="4">
        <v>38</v>
      </c>
      <c r="K43" s="4">
        <v>-22</v>
      </c>
      <c r="M43" s="4">
        <v>0</v>
      </c>
      <c r="N43" s="4">
        <v>0</v>
      </c>
      <c r="O43" s="4">
        <v>0</v>
      </c>
      <c r="P43" s="4">
        <v>-60</v>
      </c>
      <c r="Q43" s="27">
        <v>0</v>
      </c>
      <c r="R43" s="28">
        <v>0</v>
      </c>
      <c r="S43" s="28">
        <v>0</v>
      </c>
      <c r="T43" s="28">
        <v>-1.5789473684210527</v>
      </c>
      <c r="U43" s="27">
        <v>0</v>
      </c>
      <c r="V43" s="28">
        <v>0</v>
      </c>
      <c r="W43" s="28">
        <v>0</v>
      </c>
      <c r="X43" s="28">
        <v>-1.5789473684210527</v>
      </c>
    </row>
    <row r="44" spans="4:24" ht="20.100000000000001" customHeight="1">
      <c r="D44" s="2"/>
      <c r="E44" s="3" t="s">
        <v>38</v>
      </c>
      <c r="F44" s="2" t="s">
        <v>378</v>
      </c>
    </row>
    <row r="45" spans="4:24" ht="20.100000000000001" customHeight="1">
      <c r="D45" s="2"/>
      <c r="E45" s="3" t="s">
        <v>379</v>
      </c>
      <c r="F45" s="2" t="s">
        <v>380</v>
      </c>
      <c r="G45" s="4">
        <v>-866</v>
      </c>
      <c r="H45" s="4">
        <v>-866</v>
      </c>
      <c r="I45" s="4">
        <v>-866</v>
      </c>
      <c r="J45" s="4">
        <v>-866</v>
      </c>
      <c r="K45" s="4">
        <v>-565</v>
      </c>
      <c r="M45" s="4">
        <v>0</v>
      </c>
      <c r="N45" s="4">
        <v>0</v>
      </c>
      <c r="O45" s="4">
        <v>0</v>
      </c>
      <c r="P45" s="4">
        <v>301</v>
      </c>
      <c r="Q45" s="27">
        <v>0</v>
      </c>
      <c r="R45" s="28">
        <v>0</v>
      </c>
      <c r="S45" s="28">
        <v>0</v>
      </c>
      <c r="T45" s="28">
        <v>-0.34757505773672059</v>
      </c>
      <c r="U45" s="27">
        <v>0</v>
      </c>
      <c r="V45" s="28">
        <v>0</v>
      </c>
      <c r="W45" s="28">
        <v>0</v>
      </c>
      <c r="X45" s="28">
        <v>-0.34757505773672059</v>
      </c>
    </row>
    <row r="46" spans="4:24" ht="20.100000000000001" customHeight="1">
      <c r="D46" s="2"/>
      <c r="E46" s="3" t="s">
        <v>381</v>
      </c>
      <c r="F46" s="2" t="s">
        <v>382</v>
      </c>
      <c r="G46" s="4">
        <v>0</v>
      </c>
      <c r="H46" s="4">
        <v>0</v>
      </c>
      <c r="I46" s="4">
        <v>0</v>
      </c>
      <c r="J46" s="4">
        <v>0</v>
      </c>
      <c r="K46" s="4">
        <v>0</v>
      </c>
      <c r="M46" s="4">
        <v>0</v>
      </c>
      <c r="N46" s="4">
        <v>0</v>
      </c>
      <c r="O46" s="4">
        <v>0</v>
      </c>
      <c r="P46" s="4">
        <v>0</v>
      </c>
      <c r="Q46" s="27" t="s">
        <v>742</v>
      </c>
      <c r="R46" s="28" t="s">
        <v>742</v>
      </c>
      <c r="S46" s="28" t="s">
        <v>742</v>
      </c>
      <c r="T46" s="28" t="s">
        <v>742</v>
      </c>
      <c r="U46" s="27" t="s">
        <v>742</v>
      </c>
      <c r="V46" s="28" t="s">
        <v>742</v>
      </c>
      <c r="W46" s="28" t="s">
        <v>742</v>
      </c>
      <c r="X46" s="28" t="s">
        <v>742</v>
      </c>
    </row>
    <row r="47" spans="4:24" ht="20.100000000000001" customHeight="1">
      <c r="D47" s="2"/>
      <c r="E47" s="3" t="s">
        <v>383</v>
      </c>
      <c r="F47" s="2" t="s">
        <v>384</v>
      </c>
      <c r="G47" s="4">
        <v>0</v>
      </c>
      <c r="H47" s="4">
        <v>0</v>
      </c>
      <c r="I47" s="4">
        <v>0</v>
      </c>
      <c r="J47" s="4">
        <v>0</v>
      </c>
      <c r="K47" s="4">
        <v>0</v>
      </c>
      <c r="M47" s="4">
        <v>0</v>
      </c>
      <c r="N47" s="4">
        <v>0</v>
      </c>
      <c r="O47" s="4">
        <v>0</v>
      </c>
      <c r="P47" s="4">
        <v>0</v>
      </c>
      <c r="Q47" s="27" t="s">
        <v>742</v>
      </c>
      <c r="R47" s="28" t="s">
        <v>742</v>
      </c>
      <c r="S47" s="28" t="s">
        <v>742</v>
      </c>
      <c r="T47" s="28" t="s">
        <v>742</v>
      </c>
      <c r="U47" s="27" t="s">
        <v>742</v>
      </c>
      <c r="V47" s="28" t="s">
        <v>742</v>
      </c>
      <c r="W47" s="28" t="s">
        <v>742</v>
      </c>
      <c r="X47" s="28" t="s">
        <v>742</v>
      </c>
    </row>
    <row r="48" spans="4:24" ht="20.100000000000001" customHeight="1">
      <c r="D48" s="2"/>
      <c r="E48" s="3" t="s">
        <v>385</v>
      </c>
      <c r="F48" s="2" t="s">
        <v>386</v>
      </c>
      <c r="G48" s="4">
        <v>-482</v>
      </c>
      <c r="H48" s="4">
        <v>-482</v>
      </c>
      <c r="I48" s="4">
        <v>-482</v>
      </c>
      <c r="J48" s="4">
        <v>-482</v>
      </c>
      <c r="K48" s="4">
        <v>0</v>
      </c>
      <c r="M48" s="4">
        <v>0</v>
      </c>
      <c r="N48" s="4">
        <v>0</v>
      </c>
      <c r="O48" s="4">
        <v>0</v>
      </c>
      <c r="P48" s="4">
        <v>482</v>
      </c>
      <c r="Q48" s="27">
        <v>0</v>
      </c>
      <c r="R48" s="28">
        <v>0</v>
      </c>
      <c r="S48" s="28">
        <v>0</v>
      </c>
      <c r="T48" s="28">
        <v>-1</v>
      </c>
      <c r="U48" s="27">
        <v>0</v>
      </c>
      <c r="V48" s="28">
        <v>0</v>
      </c>
      <c r="W48" s="28">
        <v>0</v>
      </c>
      <c r="X48" s="28">
        <v>-1</v>
      </c>
    </row>
    <row r="49" spans="4:24" ht="20.100000000000001" customHeight="1">
      <c r="D49" s="2"/>
      <c r="E49" s="3" t="s">
        <v>387</v>
      </c>
      <c r="F49" s="2" t="s">
        <v>388</v>
      </c>
      <c r="G49" s="4">
        <v>-384</v>
      </c>
      <c r="H49" s="4">
        <v>-384</v>
      </c>
      <c r="I49" s="4">
        <v>-384</v>
      </c>
      <c r="J49" s="4">
        <v>-384</v>
      </c>
      <c r="K49" s="4">
        <v>-565</v>
      </c>
      <c r="M49" s="4">
        <v>0</v>
      </c>
      <c r="N49" s="4">
        <v>0</v>
      </c>
      <c r="O49" s="4">
        <v>0</v>
      </c>
      <c r="P49" s="4">
        <v>-181</v>
      </c>
      <c r="Q49" s="27">
        <v>0</v>
      </c>
      <c r="R49" s="28">
        <v>0</v>
      </c>
      <c r="S49" s="28">
        <v>0</v>
      </c>
      <c r="T49" s="28">
        <v>0.47135416666666674</v>
      </c>
      <c r="U49" s="27">
        <v>0</v>
      </c>
      <c r="V49" s="28">
        <v>0</v>
      </c>
      <c r="W49" s="28">
        <v>0</v>
      </c>
      <c r="X49" s="28">
        <v>0.47135416666666674</v>
      </c>
    </row>
    <row r="50" spans="4:24" ht="20.100000000000001" customHeight="1">
      <c r="D50" s="2"/>
      <c r="E50" s="3" t="s">
        <v>389</v>
      </c>
      <c r="F50" s="2" t="s">
        <v>390</v>
      </c>
      <c r="G50" s="4">
        <v>-859</v>
      </c>
      <c r="H50" s="4">
        <v>-859</v>
      </c>
      <c r="I50" s="4">
        <v>-859</v>
      </c>
      <c r="J50" s="4">
        <v>-859</v>
      </c>
      <c r="K50" s="4">
        <v>-364</v>
      </c>
      <c r="M50" s="4">
        <v>0</v>
      </c>
      <c r="N50" s="4">
        <v>0</v>
      </c>
      <c r="O50" s="4">
        <v>0</v>
      </c>
      <c r="P50" s="4">
        <v>495</v>
      </c>
      <c r="Q50" s="27">
        <v>0</v>
      </c>
      <c r="R50" s="28">
        <v>0</v>
      </c>
      <c r="S50" s="28">
        <v>0</v>
      </c>
      <c r="T50" s="28">
        <v>-0.5762514551804423</v>
      </c>
      <c r="U50" s="27">
        <v>0</v>
      </c>
      <c r="V50" s="28">
        <v>0</v>
      </c>
      <c r="W50" s="28">
        <v>0</v>
      </c>
      <c r="X50" s="28">
        <v>-0.5762514551804423</v>
      </c>
    </row>
    <row r="51" spans="4:24" ht="20.100000000000001" customHeight="1">
      <c r="D51" s="2"/>
      <c r="E51" s="3" t="s">
        <v>391</v>
      </c>
      <c r="F51" s="2" t="s">
        <v>392</v>
      </c>
      <c r="G51" s="4">
        <v>0</v>
      </c>
      <c r="H51" s="4">
        <v>0</v>
      </c>
      <c r="I51" s="4">
        <v>0</v>
      </c>
      <c r="J51" s="4">
        <v>0</v>
      </c>
      <c r="K51" s="4">
        <v>0</v>
      </c>
      <c r="M51" s="4">
        <v>0</v>
      </c>
      <c r="N51" s="4">
        <v>0</v>
      </c>
      <c r="O51" s="4">
        <v>0</v>
      </c>
      <c r="P51" s="4">
        <v>0</v>
      </c>
      <c r="Q51" s="27" t="s">
        <v>742</v>
      </c>
      <c r="R51" s="28" t="s">
        <v>742</v>
      </c>
      <c r="S51" s="28" t="s">
        <v>742</v>
      </c>
      <c r="T51" s="28" t="s">
        <v>742</v>
      </c>
      <c r="U51" s="27" t="s">
        <v>742</v>
      </c>
      <c r="V51" s="28" t="s">
        <v>742</v>
      </c>
      <c r="W51" s="28" t="s">
        <v>742</v>
      </c>
      <c r="X51" s="28" t="s">
        <v>742</v>
      </c>
    </row>
    <row r="52" spans="4:24" ht="20.100000000000001" customHeight="1">
      <c r="D52" s="2"/>
      <c r="E52" s="3" t="s">
        <v>393</v>
      </c>
      <c r="F52" s="2" t="s">
        <v>394</v>
      </c>
      <c r="G52" s="4">
        <v>0</v>
      </c>
      <c r="H52" s="4">
        <v>0</v>
      </c>
      <c r="I52" s="4">
        <v>0</v>
      </c>
      <c r="J52" s="4">
        <v>0</v>
      </c>
      <c r="K52" s="4">
        <v>0</v>
      </c>
      <c r="M52" s="4">
        <v>0</v>
      </c>
      <c r="N52" s="4">
        <v>0</v>
      </c>
      <c r="O52" s="4">
        <v>0</v>
      </c>
      <c r="P52" s="4">
        <v>0</v>
      </c>
      <c r="Q52" s="27" t="s">
        <v>742</v>
      </c>
      <c r="R52" s="28" t="s">
        <v>742</v>
      </c>
      <c r="S52" s="28" t="s">
        <v>742</v>
      </c>
      <c r="T52" s="28" t="s">
        <v>742</v>
      </c>
      <c r="U52" s="27" t="s">
        <v>742</v>
      </c>
      <c r="V52" s="28" t="s">
        <v>742</v>
      </c>
      <c r="W52" s="28" t="s">
        <v>742</v>
      </c>
      <c r="X52" s="28" t="s">
        <v>742</v>
      </c>
    </row>
    <row r="53" spans="4:24" ht="20.100000000000001" customHeight="1">
      <c r="D53" s="2"/>
      <c r="E53" s="3" t="s">
        <v>395</v>
      </c>
      <c r="F53" s="2" t="s">
        <v>396</v>
      </c>
      <c r="G53" s="4">
        <v>0</v>
      </c>
      <c r="H53" s="4">
        <v>0</v>
      </c>
      <c r="I53" s="4">
        <v>0</v>
      </c>
      <c r="J53" s="4">
        <v>0</v>
      </c>
      <c r="K53" s="4">
        <v>0</v>
      </c>
      <c r="M53" s="4">
        <v>0</v>
      </c>
      <c r="N53" s="4">
        <v>0</v>
      </c>
      <c r="O53" s="4">
        <v>0</v>
      </c>
      <c r="P53" s="4">
        <v>0</v>
      </c>
      <c r="Q53" s="27" t="s">
        <v>742</v>
      </c>
      <c r="R53" s="28" t="s">
        <v>742</v>
      </c>
      <c r="S53" s="28" t="s">
        <v>742</v>
      </c>
      <c r="T53" s="28" t="s">
        <v>742</v>
      </c>
      <c r="U53" s="27" t="s">
        <v>742</v>
      </c>
      <c r="V53" s="28" t="s">
        <v>742</v>
      </c>
      <c r="W53" s="28" t="s">
        <v>742</v>
      </c>
      <c r="X53" s="28" t="s">
        <v>742</v>
      </c>
    </row>
    <row r="54" spans="4:24" ht="20.100000000000001" customHeight="1">
      <c r="D54" s="2" t="s">
        <v>437</v>
      </c>
      <c r="E54" s="3" t="s">
        <v>397</v>
      </c>
      <c r="F54" s="2" t="s">
        <v>398</v>
      </c>
      <c r="G54" s="4">
        <v>-859</v>
      </c>
      <c r="H54" s="4">
        <v>-859</v>
      </c>
      <c r="I54" s="4">
        <v>-859</v>
      </c>
      <c r="J54" s="4">
        <v>-859</v>
      </c>
      <c r="K54" s="4">
        <v>-362</v>
      </c>
      <c r="M54" s="4">
        <v>0</v>
      </c>
      <c r="N54" s="4">
        <v>0</v>
      </c>
      <c r="O54" s="4">
        <v>0</v>
      </c>
      <c r="P54" s="4">
        <v>497</v>
      </c>
      <c r="Q54" s="27">
        <v>0</v>
      </c>
      <c r="R54" s="28">
        <v>0</v>
      </c>
      <c r="S54" s="28">
        <v>0</v>
      </c>
      <c r="T54" s="28">
        <v>-0.57857974388824207</v>
      </c>
      <c r="U54" s="27">
        <v>0</v>
      </c>
      <c r="V54" s="28">
        <v>0</v>
      </c>
      <c r="W54" s="28">
        <v>0</v>
      </c>
      <c r="X54" s="28">
        <v>-0.57857974388824207</v>
      </c>
    </row>
    <row r="55" spans="4:24" ht="20.100000000000001" customHeight="1">
      <c r="D55" s="2"/>
      <c r="E55" s="3" t="s">
        <v>399</v>
      </c>
      <c r="F55" s="2" t="s">
        <v>400</v>
      </c>
      <c r="G55" s="4">
        <v>-506</v>
      </c>
      <c r="H55" s="4">
        <v>-506</v>
      </c>
      <c r="I55" s="4">
        <v>-506</v>
      </c>
      <c r="J55" s="4">
        <v>-506</v>
      </c>
      <c r="K55" s="4">
        <v>-295</v>
      </c>
      <c r="M55" s="4">
        <v>0</v>
      </c>
      <c r="N55" s="4">
        <v>0</v>
      </c>
      <c r="O55" s="4">
        <v>0</v>
      </c>
      <c r="P55" s="4">
        <v>211</v>
      </c>
      <c r="Q55" s="27">
        <v>0</v>
      </c>
      <c r="R55" s="28">
        <v>0</v>
      </c>
      <c r="S55" s="28">
        <v>0</v>
      </c>
      <c r="T55" s="28">
        <v>-0.41699604743083007</v>
      </c>
      <c r="U55" s="27">
        <v>0</v>
      </c>
      <c r="V55" s="28">
        <v>0</v>
      </c>
      <c r="W55" s="28">
        <v>0</v>
      </c>
      <c r="X55" s="28">
        <v>-0.41699604743083007</v>
      </c>
    </row>
    <row r="56" spans="4:24" ht="20.100000000000001" customHeight="1">
      <c r="D56" s="2"/>
      <c r="E56" s="3" t="s">
        <v>401</v>
      </c>
      <c r="F56" s="2" t="s">
        <v>402</v>
      </c>
      <c r="G56" s="4">
        <v>0</v>
      </c>
      <c r="H56" s="4">
        <v>0</v>
      </c>
      <c r="I56" s="4">
        <v>0</v>
      </c>
      <c r="J56" s="4">
        <v>0</v>
      </c>
      <c r="K56" s="4">
        <v>0</v>
      </c>
      <c r="M56" s="4">
        <v>0</v>
      </c>
      <c r="N56" s="4">
        <v>0</v>
      </c>
      <c r="O56" s="4">
        <v>0</v>
      </c>
      <c r="P56" s="4">
        <v>0</v>
      </c>
      <c r="Q56" s="27" t="s">
        <v>742</v>
      </c>
      <c r="R56" s="28" t="s">
        <v>742</v>
      </c>
      <c r="S56" s="28" t="s">
        <v>742</v>
      </c>
      <c r="T56" s="28" t="s">
        <v>742</v>
      </c>
      <c r="U56" s="27" t="s">
        <v>742</v>
      </c>
      <c r="V56" s="28" t="s">
        <v>742</v>
      </c>
      <c r="W56" s="28" t="s">
        <v>742</v>
      </c>
      <c r="X56" s="28" t="s">
        <v>742</v>
      </c>
    </row>
    <row r="57" spans="4:24" ht="20.100000000000001" customHeight="1">
      <c r="D57" s="2"/>
      <c r="E57" s="3" t="s">
        <v>403</v>
      </c>
      <c r="F57" s="2" t="s">
        <v>404</v>
      </c>
      <c r="G57" s="4">
        <v>-51</v>
      </c>
      <c r="H57" s="4">
        <v>-51</v>
      </c>
      <c r="I57" s="4">
        <v>-51</v>
      </c>
      <c r="J57" s="4">
        <v>-51</v>
      </c>
      <c r="K57" s="4">
        <v>-21</v>
      </c>
      <c r="M57" s="4">
        <v>0</v>
      </c>
      <c r="N57" s="4">
        <v>0</v>
      </c>
      <c r="O57" s="4">
        <v>0</v>
      </c>
      <c r="P57" s="4">
        <v>30</v>
      </c>
      <c r="Q57" s="27">
        <v>0</v>
      </c>
      <c r="R57" s="28">
        <v>0</v>
      </c>
      <c r="S57" s="28">
        <v>0</v>
      </c>
      <c r="T57" s="28">
        <v>-0.58823529411764708</v>
      </c>
      <c r="U57" s="27">
        <v>0</v>
      </c>
      <c r="V57" s="28">
        <v>0</v>
      </c>
      <c r="W57" s="28">
        <v>0</v>
      </c>
      <c r="X57" s="28">
        <v>-0.58823529411764708</v>
      </c>
    </row>
    <row r="58" spans="4:24" ht="20.100000000000001" customHeight="1">
      <c r="D58" s="2"/>
      <c r="E58" s="3" t="s">
        <v>405</v>
      </c>
      <c r="F58" s="2" t="s">
        <v>406</v>
      </c>
      <c r="G58" s="4">
        <v>-302</v>
      </c>
      <c r="H58" s="4">
        <v>-302</v>
      </c>
      <c r="I58" s="4">
        <v>-302</v>
      </c>
      <c r="J58" s="4">
        <v>-302</v>
      </c>
      <c r="K58" s="4">
        <v>-46</v>
      </c>
      <c r="M58" s="4">
        <v>0</v>
      </c>
      <c r="N58" s="4">
        <v>0</v>
      </c>
      <c r="O58" s="4">
        <v>0</v>
      </c>
      <c r="P58" s="4">
        <v>256</v>
      </c>
      <c r="Q58" s="27">
        <v>0</v>
      </c>
      <c r="R58" s="28">
        <v>0</v>
      </c>
      <c r="S58" s="28">
        <v>0</v>
      </c>
      <c r="T58" s="28">
        <v>-0.84768211920529801</v>
      </c>
      <c r="U58" s="27">
        <v>0</v>
      </c>
      <c r="V58" s="28">
        <v>0</v>
      </c>
      <c r="W58" s="28">
        <v>0</v>
      </c>
      <c r="X58" s="28">
        <v>-0.84768211920529801</v>
      </c>
    </row>
    <row r="59" spans="4:24" ht="20.100000000000001" customHeight="1">
      <c r="D59" s="2"/>
      <c r="E59" s="3" t="s">
        <v>407</v>
      </c>
      <c r="F59" s="2" t="s">
        <v>408</v>
      </c>
      <c r="G59" s="4">
        <v>0</v>
      </c>
      <c r="H59" s="4">
        <v>0</v>
      </c>
      <c r="I59" s="4">
        <v>0</v>
      </c>
      <c r="J59" s="4">
        <v>0</v>
      </c>
      <c r="K59" s="4">
        <v>0</v>
      </c>
      <c r="M59" s="4">
        <v>0</v>
      </c>
      <c r="N59" s="4">
        <v>0</v>
      </c>
      <c r="O59" s="4">
        <v>0</v>
      </c>
      <c r="P59" s="4">
        <v>0</v>
      </c>
      <c r="Q59" s="27" t="s">
        <v>742</v>
      </c>
      <c r="R59" s="28" t="s">
        <v>742</v>
      </c>
      <c r="S59" s="28" t="s">
        <v>742</v>
      </c>
      <c r="T59" s="28" t="s">
        <v>742</v>
      </c>
      <c r="U59" s="27" t="s">
        <v>742</v>
      </c>
      <c r="V59" s="28" t="s">
        <v>742</v>
      </c>
      <c r="W59" s="28" t="s">
        <v>742</v>
      </c>
      <c r="X59" s="28" t="s">
        <v>742</v>
      </c>
    </row>
    <row r="60" spans="4:24" ht="20.100000000000001" customHeight="1">
      <c r="D60" s="2"/>
      <c r="E60" s="3" t="s">
        <v>409</v>
      </c>
      <c r="F60" s="2" t="s">
        <v>410</v>
      </c>
      <c r="G60" s="4">
        <v>0</v>
      </c>
      <c r="H60" s="4">
        <v>0</v>
      </c>
      <c r="I60" s="4">
        <v>0</v>
      </c>
      <c r="J60" s="4">
        <v>0</v>
      </c>
      <c r="K60" s="4">
        <v>-2</v>
      </c>
      <c r="M60" s="4">
        <v>0</v>
      </c>
      <c r="N60" s="4">
        <v>0</v>
      </c>
      <c r="O60" s="4">
        <v>0</v>
      </c>
      <c r="P60" s="4">
        <v>-2</v>
      </c>
      <c r="Q60" s="27" t="s">
        <v>742</v>
      </c>
      <c r="R60" s="28" t="s">
        <v>742</v>
      </c>
      <c r="S60" s="28" t="s">
        <v>742</v>
      </c>
      <c r="T60" s="28" t="s">
        <v>742</v>
      </c>
      <c r="U60" s="27" t="s">
        <v>742</v>
      </c>
      <c r="V60" s="28" t="s">
        <v>742</v>
      </c>
      <c r="W60" s="28" t="s">
        <v>742</v>
      </c>
      <c r="X60" s="28" t="s">
        <v>742</v>
      </c>
    </row>
    <row r="61" spans="4:24" ht="20.100000000000001" customHeight="1">
      <c r="D61" s="2"/>
      <c r="E61" s="3" t="s">
        <v>411</v>
      </c>
      <c r="F61" s="2" t="s">
        <v>412</v>
      </c>
      <c r="G61" s="4">
        <v>0</v>
      </c>
      <c r="H61" s="4">
        <v>0</v>
      </c>
      <c r="I61" s="4">
        <v>0</v>
      </c>
      <c r="J61" s="4">
        <v>0</v>
      </c>
      <c r="K61" s="4">
        <v>0</v>
      </c>
      <c r="M61" s="4">
        <v>0</v>
      </c>
      <c r="N61" s="4">
        <v>0</v>
      </c>
      <c r="O61" s="4">
        <v>0</v>
      </c>
      <c r="P61" s="4">
        <v>0</v>
      </c>
      <c r="Q61" s="27" t="s">
        <v>742</v>
      </c>
      <c r="R61" s="28" t="s">
        <v>742</v>
      </c>
      <c r="S61" s="28" t="s">
        <v>742</v>
      </c>
      <c r="T61" s="28" t="s">
        <v>742</v>
      </c>
      <c r="U61" s="27" t="s">
        <v>742</v>
      </c>
      <c r="V61" s="28" t="s">
        <v>742</v>
      </c>
      <c r="W61" s="28" t="s">
        <v>742</v>
      </c>
      <c r="X61" s="28" t="s">
        <v>742</v>
      </c>
    </row>
    <row r="62" spans="4:24" ht="20.100000000000001" customHeight="1">
      <c r="D62" s="2"/>
      <c r="E62" s="3" t="s">
        <v>413</v>
      </c>
      <c r="F62" s="2" t="s">
        <v>414</v>
      </c>
      <c r="G62" s="4">
        <v>0</v>
      </c>
      <c r="H62" s="4">
        <v>0</v>
      </c>
      <c r="I62" s="4">
        <v>0</v>
      </c>
      <c r="J62" s="4">
        <v>0</v>
      </c>
      <c r="K62" s="4">
        <v>0</v>
      </c>
      <c r="M62" s="4">
        <v>0</v>
      </c>
      <c r="N62" s="4">
        <v>0</v>
      </c>
      <c r="O62" s="4">
        <v>0</v>
      </c>
      <c r="P62" s="4">
        <v>0</v>
      </c>
      <c r="Q62" s="27" t="s">
        <v>742</v>
      </c>
      <c r="R62" s="28" t="s">
        <v>742</v>
      </c>
      <c r="S62" s="28" t="s">
        <v>742</v>
      </c>
      <c r="T62" s="28" t="s">
        <v>742</v>
      </c>
      <c r="U62" s="27" t="s">
        <v>742</v>
      </c>
      <c r="V62" s="28" t="s">
        <v>742</v>
      </c>
      <c r="W62" s="28" t="s">
        <v>742</v>
      </c>
      <c r="X62" s="28" t="s">
        <v>742</v>
      </c>
    </row>
    <row r="63" spans="4:24" ht="20.100000000000001" customHeight="1">
      <c r="D63" s="2"/>
      <c r="E63" s="3"/>
      <c r="F63" s="2" t="s">
        <v>415</v>
      </c>
      <c r="G63" s="4">
        <v>-1725</v>
      </c>
      <c r="H63" s="4">
        <v>-1725</v>
      </c>
      <c r="I63" s="4">
        <v>-1725</v>
      </c>
      <c r="J63" s="4">
        <v>-1725</v>
      </c>
      <c r="K63" s="4">
        <v>-929</v>
      </c>
      <c r="M63" s="4">
        <v>0</v>
      </c>
      <c r="N63" s="4">
        <v>0</v>
      </c>
      <c r="O63" s="4">
        <v>0</v>
      </c>
      <c r="P63" s="4">
        <v>796</v>
      </c>
      <c r="Q63" s="27">
        <v>0</v>
      </c>
      <c r="R63" s="28">
        <v>0</v>
      </c>
      <c r="S63" s="28">
        <v>0</v>
      </c>
      <c r="T63" s="28">
        <v>-0.46144927536231883</v>
      </c>
      <c r="U63" s="27">
        <v>0</v>
      </c>
      <c r="V63" s="28">
        <v>0</v>
      </c>
      <c r="W63" s="28">
        <v>0</v>
      </c>
      <c r="X63" s="28">
        <v>-0.46144927536231883</v>
      </c>
    </row>
    <row r="64" spans="4:24" ht="20.100000000000001" customHeight="1">
      <c r="D64" s="2"/>
      <c r="E64" s="3" t="s">
        <v>39</v>
      </c>
      <c r="F64" s="2" t="s">
        <v>416</v>
      </c>
      <c r="G64" s="4">
        <v>0</v>
      </c>
      <c r="H64" s="4">
        <v>0</v>
      </c>
      <c r="I64" s="4">
        <v>0</v>
      </c>
      <c r="J64" s="4">
        <v>0</v>
      </c>
      <c r="K64" s="4">
        <v>0</v>
      </c>
      <c r="M64" s="4">
        <v>0</v>
      </c>
      <c r="N64" s="4">
        <v>0</v>
      </c>
      <c r="O64" s="4">
        <v>0</v>
      </c>
      <c r="P64" s="4">
        <v>0</v>
      </c>
      <c r="Q64" s="27" t="s">
        <v>742</v>
      </c>
      <c r="R64" s="28" t="s">
        <v>742</v>
      </c>
      <c r="S64" s="28" t="s">
        <v>742</v>
      </c>
      <c r="T64" s="28" t="s">
        <v>742</v>
      </c>
      <c r="U64" s="27" t="s">
        <v>742</v>
      </c>
      <c r="V64" s="28" t="s">
        <v>742</v>
      </c>
      <c r="W64" s="28" t="s">
        <v>742</v>
      </c>
      <c r="X64" s="28" t="s">
        <v>742</v>
      </c>
    </row>
    <row r="65" spans="4:24" ht="20.100000000000001" customHeight="1">
      <c r="D65" s="2"/>
      <c r="E65" s="3" t="s">
        <v>45</v>
      </c>
      <c r="F65" s="2" t="s">
        <v>417</v>
      </c>
      <c r="G65" s="4">
        <v>-103</v>
      </c>
      <c r="H65" s="4">
        <v>-103</v>
      </c>
      <c r="I65" s="4">
        <v>-103</v>
      </c>
      <c r="J65" s="4">
        <v>-103</v>
      </c>
      <c r="K65" s="4">
        <v>461</v>
      </c>
      <c r="M65" s="4">
        <v>0</v>
      </c>
      <c r="N65" s="4">
        <v>0</v>
      </c>
      <c r="O65" s="4">
        <v>0</v>
      </c>
      <c r="P65" s="4">
        <v>564</v>
      </c>
      <c r="Q65" s="27">
        <v>0</v>
      </c>
      <c r="R65" s="28">
        <v>0</v>
      </c>
      <c r="S65" s="28">
        <v>0</v>
      </c>
      <c r="T65" s="28">
        <v>-5.4757281553398061</v>
      </c>
      <c r="U65" s="27">
        <v>0</v>
      </c>
      <c r="V65" s="28">
        <v>0</v>
      </c>
      <c r="W65" s="28">
        <v>0</v>
      </c>
      <c r="X65" s="28">
        <v>-5.4757281553398061</v>
      </c>
    </row>
    <row r="66" spans="4:24" ht="20.100000000000001" customHeight="1">
      <c r="D66" s="2"/>
      <c r="E66" s="3" t="s">
        <v>159</v>
      </c>
      <c r="F66" s="2" t="s">
        <v>418</v>
      </c>
      <c r="G66" s="4">
        <v>155</v>
      </c>
      <c r="H66" s="4">
        <v>155</v>
      </c>
      <c r="I66" s="4">
        <v>155</v>
      </c>
      <c r="J66" s="4">
        <v>155</v>
      </c>
      <c r="K66" s="4">
        <v>52</v>
      </c>
    </row>
    <row r="67" spans="4:24" ht="20.100000000000001" customHeight="1">
      <c r="D67" s="2"/>
      <c r="E67" s="3" t="s">
        <v>160</v>
      </c>
      <c r="F67" s="2" t="s">
        <v>419</v>
      </c>
      <c r="G67" s="4">
        <v>52</v>
      </c>
      <c r="H67" s="4">
        <v>52</v>
      </c>
      <c r="I67" s="4">
        <v>52</v>
      </c>
      <c r="J67" s="4">
        <v>52</v>
      </c>
      <c r="K67" s="4">
        <v>513</v>
      </c>
    </row>
    <row r="68" spans="4:24">
      <c r="D68" s="64" t="s">
        <v>536</v>
      </c>
    </row>
    <row r="69" spans="4:24">
      <c r="G69" s="11"/>
      <c r="H69" s="11"/>
      <c r="I69" s="11"/>
      <c r="J69" s="11"/>
      <c r="K69" s="11"/>
    </row>
  </sheetData>
  <mergeCells count="4">
    <mergeCell ref="U3:X3"/>
    <mergeCell ref="M3:P3"/>
    <mergeCell ref="Q3:T3"/>
    <mergeCell ref="D3:K3"/>
  </mergeCells>
  <hyperlinks>
    <hyperlink ref="A1" location="T!A1" display="TURINYS"/>
  </hyperlinks>
  <pageMargins left="0.7" right="0.7" top="0.75" bottom="0.75" header="0.3" footer="0.3"/>
</worksheet>
</file>

<file path=xl/worksheets/sheet23.xml><?xml version="1.0" encoding="utf-8"?>
<worksheet xmlns="http://schemas.openxmlformats.org/spreadsheetml/2006/main" xmlns:r="http://schemas.openxmlformats.org/officeDocument/2006/relationships">
  <sheetPr codeName="Sheet41">
    <tabColor rgb="FF92D050"/>
  </sheetPr>
  <dimension ref="A1:Y55"/>
  <sheetViews>
    <sheetView showGridLines="0" zoomScale="90" zoomScaleNormal="90" workbookViewId="0">
      <pane xSplit="6" ySplit="4" topLeftCell="G5" activePane="bottomRight" state="frozen"/>
      <selection activeCell="S35" sqref="S35"/>
      <selection pane="topRight" activeCell="S35" sqref="S35"/>
      <selection pane="bottomLeft" activeCell="S35" sqref="S35"/>
      <selection pane="bottomRight" activeCell="D3" sqref="D3:K3"/>
    </sheetView>
  </sheetViews>
  <sheetFormatPr defaultColWidth="9.109375" defaultRowHeight="13.2"/>
  <cols>
    <col min="1" max="1" width="10.6640625" style="72" customWidth="1"/>
    <col min="2" max="2" width="1" style="72" hidden="1" customWidth="1"/>
    <col min="3" max="3" width="1.6640625" style="67" hidden="1" customWidth="1"/>
    <col min="4" max="4" width="9.109375" style="67" hidden="1" customWidth="1"/>
    <col min="5" max="5" width="6" style="67" customWidth="1"/>
    <col min="6" max="6" width="28" style="67" customWidth="1"/>
    <col min="7" max="7" width="9.109375" style="67"/>
    <col min="8" max="8" width="9.88671875" style="67" bestFit="1" customWidth="1"/>
    <col min="9" max="11" width="9.109375" style="67"/>
    <col min="12" max="12" width="9.6640625" style="67" bestFit="1" customWidth="1"/>
    <col min="13" max="16384" width="9.109375" style="67"/>
  </cols>
  <sheetData>
    <row r="1" spans="1:25">
      <c r="A1" s="77" t="s">
        <v>676</v>
      </c>
    </row>
    <row r="3" spans="1:25" ht="17.100000000000001" customHeight="1">
      <c r="D3" s="90" t="s">
        <v>594</v>
      </c>
      <c r="E3" s="91"/>
      <c r="F3" s="91"/>
      <c r="G3" s="91"/>
      <c r="H3" s="91"/>
      <c r="I3" s="91"/>
      <c r="J3" s="91"/>
      <c r="K3" s="92"/>
      <c r="M3" s="101" t="s">
        <v>577</v>
      </c>
      <c r="N3" s="102"/>
      <c r="O3" s="102"/>
      <c r="P3" s="102"/>
      <c r="Q3" s="102"/>
      <c r="R3" s="102" t="s">
        <v>578</v>
      </c>
      <c r="S3" s="102"/>
      <c r="T3" s="102"/>
      <c r="U3" s="110"/>
      <c r="V3" s="107" t="s">
        <v>579</v>
      </c>
      <c r="W3" s="108"/>
      <c r="X3" s="108"/>
      <c r="Y3" s="111"/>
    </row>
    <row r="4" spans="1:25" ht="30" customHeight="1">
      <c r="D4" s="1" t="s">
        <v>0</v>
      </c>
      <c r="E4" s="1" t="s">
        <v>1</v>
      </c>
      <c r="F4" s="1" t="s">
        <v>2</v>
      </c>
      <c r="G4" s="1">
        <v>2012</v>
      </c>
      <c r="H4" s="1">
        <v>2013</v>
      </c>
      <c r="I4" s="1">
        <v>2014</v>
      </c>
      <c r="J4" s="1">
        <v>2015</v>
      </c>
      <c r="K4" s="1">
        <v>2016</v>
      </c>
      <c r="M4" s="1">
        <v>2012</v>
      </c>
      <c r="N4" s="1">
        <v>2013</v>
      </c>
      <c r="O4" s="1">
        <v>2014</v>
      </c>
      <c r="P4" s="1">
        <v>2015</v>
      </c>
      <c r="Q4" s="1">
        <v>2016</v>
      </c>
      <c r="R4" s="17" t="s">
        <v>731</v>
      </c>
      <c r="S4" s="1" t="s">
        <v>732</v>
      </c>
      <c r="T4" s="1" t="s">
        <v>733</v>
      </c>
      <c r="U4" s="1" t="s">
        <v>734</v>
      </c>
      <c r="V4" s="17" t="s">
        <v>731</v>
      </c>
      <c r="W4" s="1" t="s">
        <v>743</v>
      </c>
      <c r="X4" s="1" t="s">
        <v>744</v>
      </c>
      <c r="Y4" s="1" t="s">
        <v>745</v>
      </c>
    </row>
    <row r="5" spans="1:25" ht="20.100000000000001" customHeight="1">
      <c r="D5" s="2"/>
      <c r="E5" s="3" t="s">
        <v>7</v>
      </c>
      <c r="F5" s="2" t="s">
        <v>305</v>
      </c>
    </row>
    <row r="6" spans="1:25" ht="20.100000000000001" customHeight="1">
      <c r="D6" s="2"/>
      <c r="E6" s="3" t="s">
        <v>306</v>
      </c>
      <c r="F6" s="2" t="s">
        <v>420</v>
      </c>
      <c r="G6" s="4">
        <v>2</v>
      </c>
      <c r="H6" s="4">
        <v>0</v>
      </c>
      <c r="I6" s="4">
        <v>0</v>
      </c>
      <c r="J6" s="4">
        <v>0</v>
      </c>
      <c r="K6" s="4">
        <v>0</v>
      </c>
      <c r="M6" s="18">
        <v>-1</v>
      </c>
      <c r="N6" s="18" t="s">
        <v>742</v>
      </c>
      <c r="O6" s="18" t="s">
        <v>742</v>
      </c>
      <c r="P6" s="18" t="s">
        <v>742</v>
      </c>
      <c r="Q6" s="18" t="s">
        <v>742</v>
      </c>
      <c r="R6" s="19" t="s">
        <v>742</v>
      </c>
      <c r="S6" s="20" t="s">
        <v>742</v>
      </c>
      <c r="T6" s="20" t="s">
        <v>742</v>
      </c>
      <c r="U6" s="20" t="s">
        <v>742</v>
      </c>
      <c r="V6" s="19" t="s">
        <v>742</v>
      </c>
      <c r="W6" s="20" t="s">
        <v>742</v>
      </c>
      <c r="X6" s="20" t="s">
        <v>742</v>
      </c>
      <c r="Y6" s="20" t="s">
        <v>742</v>
      </c>
    </row>
    <row r="7" spans="1:25" ht="20.100000000000001" customHeight="1">
      <c r="D7" s="2"/>
      <c r="E7" s="3" t="s">
        <v>421</v>
      </c>
      <c r="F7" s="2" t="s">
        <v>422</v>
      </c>
      <c r="G7" s="4">
        <v>1</v>
      </c>
      <c r="H7" s="4">
        <v>0</v>
      </c>
      <c r="I7" s="4">
        <v>0</v>
      </c>
      <c r="J7" s="4">
        <v>0</v>
      </c>
      <c r="K7" s="4">
        <v>0</v>
      </c>
      <c r="M7" s="18">
        <v>-0.5</v>
      </c>
      <c r="N7" s="18" t="s">
        <v>742</v>
      </c>
      <c r="O7" s="18" t="s">
        <v>742</v>
      </c>
      <c r="P7" s="18" t="s">
        <v>742</v>
      </c>
      <c r="Q7" s="18" t="s">
        <v>742</v>
      </c>
      <c r="R7" s="19" t="s">
        <v>742</v>
      </c>
      <c r="S7" s="20" t="s">
        <v>742</v>
      </c>
      <c r="T7" s="20" t="s">
        <v>742</v>
      </c>
      <c r="U7" s="20" t="s">
        <v>742</v>
      </c>
      <c r="V7" s="19" t="s">
        <v>742</v>
      </c>
      <c r="W7" s="20" t="s">
        <v>742</v>
      </c>
      <c r="X7" s="20" t="s">
        <v>742</v>
      </c>
      <c r="Y7" s="20" t="s">
        <v>742</v>
      </c>
    </row>
    <row r="8" spans="1:25" ht="20.100000000000001" customHeight="1">
      <c r="D8" s="2"/>
      <c r="E8" s="3" t="s">
        <v>423</v>
      </c>
      <c r="F8" s="2" t="s">
        <v>424</v>
      </c>
      <c r="G8" s="4">
        <v>1</v>
      </c>
      <c r="H8" s="4">
        <v>0</v>
      </c>
      <c r="I8" s="4">
        <v>0</v>
      </c>
      <c r="J8" s="4">
        <v>0</v>
      </c>
      <c r="K8" s="4">
        <v>0</v>
      </c>
      <c r="M8" s="18">
        <v>-0.5</v>
      </c>
      <c r="N8" s="18" t="s">
        <v>742</v>
      </c>
      <c r="O8" s="18" t="s">
        <v>742</v>
      </c>
      <c r="P8" s="18" t="s">
        <v>742</v>
      </c>
      <c r="Q8" s="18" t="s">
        <v>742</v>
      </c>
      <c r="R8" s="19" t="s">
        <v>742</v>
      </c>
      <c r="S8" s="20" t="s">
        <v>742</v>
      </c>
      <c r="T8" s="20" t="s">
        <v>742</v>
      </c>
      <c r="U8" s="20" t="s">
        <v>742</v>
      </c>
      <c r="V8" s="19" t="s">
        <v>742</v>
      </c>
      <c r="W8" s="20" t="s">
        <v>742</v>
      </c>
      <c r="X8" s="20" t="s">
        <v>742</v>
      </c>
      <c r="Y8" s="20" t="s">
        <v>742</v>
      </c>
    </row>
    <row r="9" spans="1:25" ht="20.100000000000001" customHeight="1">
      <c r="D9" s="2"/>
      <c r="E9" s="3" t="s">
        <v>307</v>
      </c>
      <c r="F9" s="2" t="s">
        <v>425</v>
      </c>
      <c r="G9" s="4">
        <v>-4</v>
      </c>
      <c r="H9" s="4">
        <v>0</v>
      </c>
      <c r="I9" s="4">
        <v>0</v>
      </c>
      <c r="J9" s="4">
        <v>0</v>
      </c>
      <c r="K9" s="4">
        <v>0</v>
      </c>
      <c r="M9" s="18">
        <v>2</v>
      </c>
      <c r="N9" s="18" t="s">
        <v>742</v>
      </c>
      <c r="O9" s="18" t="s">
        <v>742</v>
      </c>
      <c r="P9" s="18" t="s">
        <v>742</v>
      </c>
      <c r="Q9" s="18" t="s">
        <v>742</v>
      </c>
      <c r="R9" s="19" t="s">
        <v>742</v>
      </c>
      <c r="S9" s="20" t="s">
        <v>742</v>
      </c>
      <c r="T9" s="20" t="s">
        <v>742</v>
      </c>
      <c r="U9" s="20" t="s">
        <v>742</v>
      </c>
      <c r="V9" s="19" t="s">
        <v>742</v>
      </c>
      <c r="W9" s="20" t="s">
        <v>742</v>
      </c>
      <c r="X9" s="20" t="s">
        <v>742</v>
      </c>
      <c r="Y9" s="20" t="s">
        <v>742</v>
      </c>
    </row>
    <row r="10" spans="1:25" ht="20.100000000000001" customHeight="1">
      <c r="D10" s="2"/>
      <c r="E10" s="3" t="s">
        <v>426</v>
      </c>
      <c r="F10" s="2" t="s">
        <v>427</v>
      </c>
      <c r="G10" s="4">
        <v>-1</v>
      </c>
      <c r="H10" s="4">
        <v>0</v>
      </c>
      <c r="I10" s="4">
        <v>0</v>
      </c>
      <c r="J10" s="4">
        <v>0</v>
      </c>
      <c r="K10" s="4">
        <v>0</v>
      </c>
      <c r="M10" s="18">
        <v>0.5</v>
      </c>
      <c r="N10" s="18" t="s">
        <v>742</v>
      </c>
      <c r="O10" s="18" t="s">
        <v>742</v>
      </c>
      <c r="P10" s="18" t="s">
        <v>742</v>
      </c>
      <c r="Q10" s="18" t="s">
        <v>742</v>
      </c>
      <c r="R10" s="19" t="s">
        <v>742</v>
      </c>
      <c r="S10" s="20" t="s">
        <v>742</v>
      </c>
      <c r="T10" s="20" t="s">
        <v>742</v>
      </c>
      <c r="U10" s="20" t="s">
        <v>742</v>
      </c>
      <c r="V10" s="19" t="s">
        <v>742</v>
      </c>
      <c r="W10" s="20" t="s">
        <v>742</v>
      </c>
      <c r="X10" s="20" t="s">
        <v>742</v>
      </c>
      <c r="Y10" s="20" t="s">
        <v>742</v>
      </c>
    </row>
    <row r="11" spans="1:25" ht="20.100000000000001" customHeight="1">
      <c r="D11" s="2"/>
      <c r="E11" s="3" t="s">
        <v>428</v>
      </c>
      <c r="F11" s="2" t="s">
        <v>429</v>
      </c>
      <c r="G11" s="4">
        <v>-1</v>
      </c>
      <c r="H11" s="4">
        <v>0</v>
      </c>
      <c r="I11" s="4">
        <v>0</v>
      </c>
      <c r="J11" s="4">
        <v>0</v>
      </c>
      <c r="K11" s="4">
        <v>0</v>
      </c>
      <c r="M11" s="18">
        <v>0.5</v>
      </c>
      <c r="N11" s="18" t="s">
        <v>742</v>
      </c>
      <c r="O11" s="18" t="s">
        <v>742</v>
      </c>
      <c r="P11" s="18" t="s">
        <v>742</v>
      </c>
      <c r="Q11" s="18" t="s">
        <v>742</v>
      </c>
      <c r="R11" s="19" t="s">
        <v>742</v>
      </c>
      <c r="S11" s="20" t="s">
        <v>742</v>
      </c>
      <c r="T11" s="20" t="s">
        <v>742</v>
      </c>
      <c r="U11" s="20" t="s">
        <v>742</v>
      </c>
      <c r="V11" s="19" t="s">
        <v>742</v>
      </c>
      <c r="W11" s="20" t="s">
        <v>742</v>
      </c>
      <c r="X11" s="20" t="s">
        <v>742</v>
      </c>
      <c r="Y11" s="20" t="s">
        <v>742</v>
      </c>
    </row>
    <row r="12" spans="1:25" ht="20.100000000000001" customHeight="1">
      <c r="D12" s="2"/>
      <c r="E12" s="3" t="s">
        <v>430</v>
      </c>
      <c r="F12" s="2" t="s">
        <v>431</v>
      </c>
      <c r="G12" s="4">
        <v>-1</v>
      </c>
      <c r="H12" s="4">
        <v>0</v>
      </c>
      <c r="I12" s="4">
        <v>0</v>
      </c>
      <c r="J12" s="4">
        <v>0</v>
      </c>
      <c r="K12" s="4">
        <v>0</v>
      </c>
      <c r="M12" s="18">
        <v>0.5</v>
      </c>
      <c r="N12" s="18" t="s">
        <v>742</v>
      </c>
      <c r="O12" s="18" t="s">
        <v>742</v>
      </c>
      <c r="P12" s="18" t="s">
        <v>742</v>
      </c>
      <c r="Q12" s="18" t="s">
        <v>742</v>
      </c>
      <c r="R12" s="19" t="s">
        <v>742</v>
      </c>
      <c r="S12" s="20" t="s">
        <v>742</v>
      </c>
      <c r="T12" s="20" t="s">
        <v>742</v>
      </c>
      <c r="U12" s="20" t="s">
        <v>742</v>
      </c>
      <c r="V12" s="19" t="s">
        <v>742</v>
      </c>
      <c r="W12" s="20" t="s">
        <v>742</v>
      </c>
      <c r="X12" s="20" t="s">
        <v>742</v>
      </c>
      <c r="Y12" s="20" t="s">
        <v>742</v>
      </c>
    </row>
    <row r="13" spans="1:25" ht="20.100000000000001" customHeight="1">
      <c r="D13" s="2"/>
      <c r="E13" s="3" t="s">
        <v>432</v>
      </c>
      <c r="F13" s="2" t="s">
        <v>433</v>
      </c>
      <c r="G13" s="4">
        <v>-1</v>
      </c>
      <c r="H13" s="4">
        <v>0</v>
      </c>
      <c r="I13" s="4">
        <v>0</v>
      </c>
      <c r="J13" s="4">
        <v>0</v>
      </c>
      <c r="K13" s="4">
        <v>0</v>
      </c>
      <c r="M13" s="18">
        <v>0.5</v>
      </c>
      <c r="N13" s="18" t="s">
        <v>742</v>
      </c>
      <c r="O13" s="18" t="s">
        <v>742</v>
      </c>
      <c r="P13" s="18" t="s">
        <v>742</v>
      </c>
      <c r="Q13" s="18" t="s">
        <v>742</v>
      </c>
      <c r="R13" s="19" t="s">
        <v>742</v>
      </c>
      <c r="S13" s="20" t="s">
        <v>742</v>
      </c>
      <c r="T13" s="20" t="s">
        <v>742</v>
      </c>
      <c r="U13" s="20" t="s">
        <v>742</v>
      </c>
      <c r="V13" s="19" t="s">
        <v>742</v>
      </c>
      <c r="W13" s="20" t="s">
        <v>742</v>
      </c>
      <c r="X13" s="20" t="s">
        <v>742</v>
      </c>
      <c r="Y13" s="20" t="s">
        <v>742</v>
      </c>
    </row>
    <row r="14" spans="1:25" ht="20.100000000000001" customHeight="1">
      <c r="D14" s="2"/>
      <c r="E14" s="3"/>
      <c r="F14" s="2" t="s">
        <v>357</v>
      </c>
      <c r="G14" s="4">
        <v>-2</v>
      </c>
      <c r="H14" s="4">
        <v>0</v>
      </c>
      <c r="I14" s="4">
        <v>0</v>
      </c>
      <c r="J14" s="4">
        <v>0</v>
      </c>
      <c r="K14" s="4">
        <v>0</v>
      </c>
      <c r="M14" s="18">
        <v>1</v>
      </c>
      <c r="N14" s="18" t="s">
        <v>742</v>
      </c>
      <c r="O14" s="18" t="s">
        <v>742</v>
      </c>
      <c r="P14" s="18" t="s">
        <v>742</v>
      </c>
      <c r="Q14" s="18" t="s">
        <v>742</v>
      </c>
      <c r="R14" s="19" t="s">
        <v>742</v>
      </c>
      <c r="S14" s="20" t="s">
        <v>742</v>
      </c>
      <c r="T14" s="20" t="s">
        <v>742</v>
      </c>
      <c r="U14" s="20" t="s">
        <v>742</v>
      </c>
      <c r="V14" s="19" t="s">
        <v>742</v>
      </c>
      <c r="W14" s="20" t="s">
        <v>742</v>
      </c>
      <c r="X14" s="20" t="s">
        <v>742</v>
      </c>
      <c r="Y14" s="20" t="s">
        <v>742</v>
      </c>
    </row>
    <row r="15" spans="1:25" ht="20.100000000000001" customHeight="1">
      <c r="D15" s="2"/>
      <c r="E15" s="3" t="s">
        <v>9</v>
      </c>
      <c r="F15" s="2" t="s">
        <v>358</v>
      </c>
    </row>
    <row r="16" spans="1:25" ht="20.100000000000001" customHeight="1">
      <c r="D16" s="2"/>
      <c r="E16" s="3" t="s">
        <v>359</v>
      </c>
      <c r="F16" s="2" t="s">
        <v>360</v>
      </c>
      <c r="G16" s="4">
        <v>0</v>
      </c>
      <c r="H16" s="4">
        <v>0</v>
      </c>
      <c r="I16" s="4">
        <v>0</v>
      </c>
      <c r="J16" s="4">
        <v>0</v>
      </c>
      <c r="K16" s="4">
        <v>0</v>
      </c>
      <c r="M16" s="18">
        <v>0</v>
      </c>
      <c r="N16" s="18" t="s">
        <v>742</v>
      </c>
      <c r="O16" s="18" t="s">
        <v>742</v>
      </c>
      <c r="P16" s="18" t="s">
        <v>742</v>
      </c>
      <c r="Q16" s="18" t="s">
        <v>742</v>
      </c>
      <c r="R16" s="19" t="s">
        <v>742</v>
      </c>
      <c r="S16" s="20" t="s">
        <v>742</v>
      </c>
      <c r="T16" s="20" t="s">
        <v>742</v>
      </c>
      <c r="U16" s="20" t="s">
        <v>742</v>
      </c>
      <c r="V16" s="19" t="s">
        <v>742</v>
      </c>
      <c r="W16" s="20" t="s">
        <v>742</v>
      </c>
      <c r="X16" s="20" t="s">
        <v>742</v>
      </c>
      <c r="Y16" s="20" t="s">
        <v>742</v>
      </c>
    </row>
    <row r="17" spans="4:25" ht="20.100000000000001" customHeight="1">
      <c r="D17" s="2"/>
      <c r="E17" s="3" t="s">
        <v>361</v>
      </c>
      <c r="F17" s="2" t="s">
        <v>362</v>
      </c>
      <c r="G17" s="4">
        <v>1</v>
      </c>
      <c r="H17" s="4">
        <v>0</v>
      </c>
      <c r="I17" s="4">
        <v>0</v>
      </c>
      <c r="J17" s="4">
        <v>0</v>
      </c>
      <c r="K17" s="4">
        <v>0</v>
      </c>
      <c r="M17" s="18">
        <v>0.2</v>
      </c>
      <c r="N17" s="18" t="s">
        <v>742</v>
      </c>
      <c r="O17" s="18" t="s">
        <v>742</v>
      </c>
      <c r="P17" s="18" t="s">
        <v>742</v>
      </c>
      <c r="Q17" s="18" t="s">
        <v>742</v>
      </c>
      <c r="R17" s="19" t="s">
        <v>742</v>
      </c>
      <c r="S17" s="20" t="s">
        <v>742</v>
      </c>
      <c r="T17" s="20" t="s">
        <v>742</v>
      </c>
      <c r="U17" s="20" t="s">
        <v>742</v>
      </c>
      <c r="V17" s="19" t="s">
        <v>742</v>
      </c>
      <c r="W17" s="20" t="s">
        <v>742</v>
      </c>
      <c r="X17" s="20" t="s">
        <v>742</v>
      </c>
      <c r="Y17" s="20" t="s">
        <v>742</v>
      </c>
    </row>
    <row r="18" spans="4:25" ht="20.100000000000001" customHeight="1">
      <c r="D18" s="2"/>
      <c r="E18" s="3" t="s">
        <v>363</v>
      </c>
      <c r="F18" s="2" t="s">
        <v>364</v>
      </c>
      <c r="G18" s="4">
        <v>0</v>
      </c>
      <c r="H18" s="4">
        <v>0</v>
      </c>
      <c r="I18" s="4">
        <v>0</v>
      </c>
      <c r="J18" s="4">
        <v>0</v>
      </c>
      <c r="K18" s="4">
        <v>0</v>
      </c>
      <c r="M18" s="18">
        <v>0</v>
      </c>
      <c r="N18" s="18" t="s">
        <v>742</v>
      </c>
      <c r="O18" s="18" t="s">
        <v>742</v>
      </c>
      <c r="P18" s="18" t="s">
        <v>742</v>
      </c>
      <c r="Q18" s="18" t="s">
        <v>742</v>
      </c>
      <c r="R18" s="19" t="s">
        <v>742</v>
      </c>
      <c r="S18" s="20" t="s">
        <v>742</v>
      </c>
      <c r="T18" s="20" t="s">
        <v>742</v>
      </c>
      <c r="U18" s="20" t="s">
        <v>742</v>
      </c>
      <c r="V18" s="19" t="s">
        <v>742</v>
      </c>
      <c r="W18" s="20" t="s">
        <v>742</v>
      </c>
      <c r="X18" s="20" t="s">
        <v>742</v>
      </c>
      <c r="Y18" s="20" t="s">
        <v>742</v>
      </c>
    </row>
    <row r="19" spans="4:25" ht="20.100000000000001" customHeight="1">
      <c r="D19" s="2"/>
      <c r="E19" s="3" t="s">
        <v>365</v>
      </c>
      <c r="F19" s="2" t="s">
        <v>366</v>
      </c>
      <c r="G19" s="4">
        <v>1</v>
      </c>
      <c r="H19" s="4">
        <v>0</v>
      </c>
      <c r="I19" s="4">
        <v>0</v>
      </c>
      <c r="J19" s="4">
        <v>0</v>
      </c>
      <c r="K19" s="4">
        <v>0</v>
      </c>
      <c r="M19" s="18">
        <v>0.2</v>
      </c>
      <c r="N19" s="18" t="s">
        <v>742</v>
      </c>
      <c r="O19" s="18" t="s">
        <v>742</v>
      </c>
      <c r="P19" s="18" t="s">
        <v>742</v>
      </c>
      <c r="Q19" s="18" t="s">
        <v>742</v>
      </c>
      <c r="R19" s="19" t="s">
        <v>742</v>
      </c>
      <c r="S19" s="20" t="s">
        <v>742</v>
      </c>
      <c r="T19" s="20" t="s">
        <v>742</v>
      </c>
      <c r="U19" s="20" t="s">
        <v>742</v>
      </c>
      <c r="V19" s="19" t="s">
        <v>742</v>
      </c>
      <c r="W19" s="20" t="s">
        <v>742</v>
      </c>
      <c r="X19" s="20" t="s">
        <v>742</v>
      </c>
      <c r="Y19" s="20" t="s">
        <v>742</v>
      </c>
    </row>
    <row r="20" spans="4:25" ht="20.100000000000001" customHeight="1">
      <c r="D20" s="2"/>
      <c r="E20" s="3" t="s">
        <v>367</v>
      </c>
      <c r="F20" s="2" t="s">
        <v>368</v>
      </c>
      <c r="G20" s="4">
        <v>0</v>
      </c>
      <c r="H20" s="4">
        <v>0</v>
      </c>
      <c r="I20" s="4">
        <v>0</v>
      </c>
      <c r="J20" s="4">
        <v>0</v>
      </c>
      <c r="K20" s="4">
        <v>0</v>
      </c>
      <c r="M20" s="18">
        <v>0</v>
      </c>
      <c r="N20" s="18" t="s">
        <v>742</v>
      </c>
      <c r="O20" s="18" t="s">
        <v>742</v>
      </c>
      <c r="P20" s="18" t="s">
        <v>742</v>
      </c>
      <c r="Q20" s="18" t="s">
        <v>742</v>
      </c>
      <c r="R20" s="19" t="s">
        <v>742</v>
      </c>
      <c r="S20" s="20" t="s">
        <v>742</v>
      </c>
      <c r="T20" s="20" t="s">
        <v>742</v>
      </c>
      <c r="U20" s="20" t="s">
        <v>742</v>
      </c>
      <c r="V20" s="19" t="s">
        <v>742</v>
      </c>
      <c r="W20" s="20" t="s">
        <v>742</v>
      </c>
      <c r="X20" s="20" t="s">
        <v>742</v>
      </c>
      <c r="Y20" s="20" t="s">
        <v>742</v>
      </c>
    </row>
    <row r="21" spans="4:25" ht="20.100000000000001" customHeight="1">
      <c r="D21" s="2"/>
      <c r="E21" s="3" t="s">
        <v>369</v>
      </c>
      <c r="F21" s="2" t="s">
        <v>370</v>
      </c>
      <c r="G21" s="4">
        <v>1</v>
      </c>
      <c r="H21" s="4">
        <v>0</v>
      </c>
      <c r="I21" s="4">
        <v>0</v>
      </c>
      <c r="J21" s="4">
        <v>0</v>
      </c>
      <c r="K21" s="4">
        <v>0</v>
      </c>
      <c r="M21" s="18">
        <v>0.2</v>
      </c>
      <c r="N21" s="18" t="s">
        <v>742</v>
      </c>
      <c r="O21" s="18" t="s">
        <v>742</v>
      </c>
      <c r="P21" s="18" t="s">
        <v>742</v>
      </c>
      <c r="Q21" s="18" t="s">
        <v>742</v>
      </c>
      <c r="R21" s="19" t="s">
        <v>742</v>
      </c>
      <c r="S21" s="20" t="s">
        <v>742</v>
      </c>
      <c r="T21" s="20" t="s">
        <v>742</v>
      </c>
      <c r="U21" s="20" t="s">
        <v>742</v>
      </c>
      <c r="V21" s="19" t="s">
        <v>742</v>
      </c>
      <c r="W21" s="20" t="s">
        <v>742</v>
      </c>
      <c r="X21" s="20" t="s">
        <v>742</v>
      </c>
      <c r="Y21" s="20" t="s">
        <v>742</v>
      </c>
    </row>
    <row r="22" spans="4:25" ht="20.100000000000001" customHeight="1">
      <c r="D22" s="2"/>
      <c r="E22" s="3" t="s">
        <v>371</v>
      </c>
      <c r="F22" s="2" t="s">
        <v>372</v>
      </c>
      <c r="G22" s="4">
        <v>1</v>
      </c>
      <c r="H22" s="4">
        <v>0</v>
      </c>
      <c r="I22" s="4">
        <v>0</v>
      </c>
      <c r="J22" s="4">
        <v>0</v>
      </c>
      <c r="K22" s="4">
        <v>0</v>
      </c>
      <c r="M22" s="18">
        <v>0.2</v>
      </c>
      <c r="N22" s="18" t="s">
        <v>742</v>
      </c>
      <c r="O22" s="18" t="s">
        <v>742</v>
      </c>
      <c r="P22" s="18" t="s">
        <v>742</v>
      </c>
      <c r="Q22" s="18" t="s">
        <v>742</v>
      </c>
      <c r="R22" s="19" t="s">
        <v>742</v>
      </c>
      <c r="S22" s="20" t="s">
        <v>742</v>
      </c>
      <c r="T22" s="20" t="s">
        <v>742</v>
      </c>
      <c r="U22" s="20" t="s">
        <v>742</v>
      </c>
      <c r="V22" s="19" t="s">
        <v>742</v>
      </c>
      <c r="W22" s="20" t="s">
        <v>742</v>
      </c>
      <c r="X22" s="20" t="s">
        <v>742</v>
      </c>
      <c r="Y22" s="20" t="s">
        <v>742</v>
      </c>
    </row>
    <row r="23" spans="4:25" ht="20.100000000000001" customHeight="1">
      <c r="D23" s="2"/>
      <c r="E23" s="3" t="s">
        <v>373</v>
      </c>
      <c r="F23" s="2" t="s">
        <v>374</v>
      </c>
      <c r="G23" s="4">
        <v>1</v>
      </c>
      <c r="H23" s="4">
        <v>0</v>
      </c>
      <c r="I23" s="4">
        <v>0</v>
      </c>
      <c r="J23" s="4">
        <v>0</v>
      </c>
      <c r="K23" s="4">
        <v>0</v>
      </c>
      <c r="M23" s="18">
        <v>0.2</v>
      </c>
      <c r="N23" s="18" t="s">
        <v>742</v>
      </c>
      <c r="O23" s="18" t="s">
        <v>742</v>
      </c>
      <c r="P23" s="18" t="s">
        <v>742</v>
      </c>
      <c r="Q23" s="18" t="s">
        <v>742</v>
      </c>
      <c r="R23" s="19" t="s">
        <v>742</v>
      </c>
      <c r="S23" s="20" t="s">
        <v>742</v>
      </c>
      <c r="T23" s="20" t="s">
        <v>742</v>
      </c>
      <c r="U23" s="20" t="s">
        <v>742</v>
      </c>
      <c r="V23" s="19" t="s">
        <v>742</v>
      </c>
      <c r="W23" s="20" t="s">
        <v>742</v>
      </c>
      <c r="X23" s="20" t="s">
        <v>742</v>
      </c>
      <c r="Y23" s="20" t="s">
        <v>742</v>
      </c>
    </row>
    <row r="24" spans="4:25" ht="20.100000000000001" customHeight="1">
      <c r="D24" s="2"/>
      <c r="E24" s="3" t="s">
        <v>375</v>
      </c>
      <c r="F24" s="2" t="s">
        <v>376</v>
      </c>
      <c r="G24" s="4">
        <v>0</v>
      </c>
      <c r="H24" s="4">
        <v>0</v>
      </c>
      <c r="I24" s="4">
        <v>0</v>
      </c>
      <c r="J24" s="4">
        <v>0</v>
      </c>
      <c r="K24" s="4">
        <v>0</v>
      </c>
      <c r="M24" s="18">
        <v>0</v>
      </c>
      <c r="N24" s="18" t="s">
        <v>742</v>
      </c>
      <c r="O24" s="18" t="s">
        <v>742</v>
      </c>
      <c r="P24" s="18" t="s">
        <v>742</v>
      </c>
      <c r="Q24" s="18" t="s">
        <v>742</v>
      </c>
      <c r="R24" s="19" t="s">
        <v>742</v>
      </c>
      <c r="S24" s="20" t="s">
        <v>742</v>
      </c>
      <c r="T24" s="20" t="s">
        <v>742</v>
      </c>
      <c r="U24" s="20" t="s">
        <v>742</v>
      </c>
      <c r="V24" s="19" t="s">
        <v>742</v>
      </c>
      <c r="W24" s="20" t="s">
        <v>742</v>
      </c>
      <c r="X24" s="20" t="s">
        <v>742</v>
      </c>
      <c r="Y24" s="20" t="s">
        <v>742</v>
      </c>
    </row>
    <row r="25" spans="4:25" ht="20.100000000000001" customHeight="1">
      <c r="D25" s="2"/>
      <c r="E25" s="3"/>
      <c r="F25" s="2" t="s">
        <v>377</v>
      </c>
      <c r="G25" s="4">
        <v>5</v>
      </c>
      <c r="H25" s="4">
        <v>0</v>
      </c>
      <c r="I25" s="4">
        <v>0</v>
      </c>
      <c r="J25" s="4">
        <v>0</v>
      </c>
      <c r="K25" s="4">
        <v>0</v>
      </c>
      <c r="M25" s="18">
        <v>1</v>
      </c>
      <c r="N25" s="18" t="s">
        <v>742</v>
      </c>
      <c r="O25" s="18" t="s">
        <v>742</v>
      </c>
      <c r="P25" s="18" t="s">
        <v>742</v>
      </c>
      <c r="Q25" s="18" t="s">
        <v>742</v>
      </c>
      <c r="R25" s="19" t="s">
        <v>742</v>
      </c>
      <c r="S25" s="20" t="s">
        <v>742</v>
      </c>
      <c r="T25" s="20" t="s">
        <v>742</v>
      </c>
      <c r="U25" s="20" t="s">
        <v>742</v>
      </c>
      <c r="V25" s="19" t="s">
        <v>742</v>
      </c>
      <c r="W25" s="20" t="s">
        <v>742</v>
      </c>
      <c r="X25" s="20" t="s">
        <v>742</v>
      </c>
      <c r="Y25" s="20" t="s">
        <v>742</v>
      </c>
    </row>
    <row r="26" spans="4:25" ht="20.100000000000001" customHeight="1">
      <c r="D26" s="2"/>
      <c r="E26" s="3" t="s">
        <v>38</v>
      </c>
      <c r="F26" s="2" t="s">
        <v>378</v>
      </c>
    </row>
    <row r="27" spans="4:25" ht="20.100000000000001" customHeight="1">
      <c r="D27" s="2"/>
      <c r="E27" s="3" t="s">
        <v>379</v>
      </c>
      <c r="F27" s="2" t="s">
        <v>380</v>
      </c>
      <c r="G27" s="4">
        <v>2</v>
      </c>
      <c r="H27" s="4">
        <v>0</v>
      </c>
      <c r="I27" s="4">
        <v>0</v>
      </c>
      <c r="J27" s="4">
        <v>0</v>
      </c>
      <c r="K27" s="4">
        <v>0</v>
      </c>
      <c r="M27" s="18">
        <v>1</v>
      </c>
      <c r="N27" s="18" t="s">
        <v>742</v>
      </c>
      <c r="O27" s="18" t="s">
        <v>742</v>
      </c>
      <c r="P27" s="18" t="s">
        <v>742</v>
      </c>
      <c r="Q27" s="18" t="s">
        <v>742</v>
      </c>
      <c r="R27" s="19" t="s">
        <v>742</v>
      </c>
      <c r="S27" s="20" t="s">
        <v>742</v>
      </c>
      <c r="T27" s="20" t="s">
        <v>742</v>
      </c>
      <c r="U27" s="20" t="s">
        <v>742</v>
      </c>
      <c r="V27" s="19" t="s">
        <v>742</v>
      </c>
      <c r="W27" s="20" t="s">
        <v>742</v>
      </c>
      <c r="X27" s="20" t="s">
        <v>742</v>
      </c>
      <c r="Y27" s="20" t="s">
        <v>742</v>
      </c>
    </row>
    <row r="28" spans="4:25" ht="20.100000000000001" customHeight="1">
      <c r="D28" s="2"/>
      <c r="E28" s="3" t="s">
        <v>381</v>
      </c>
      <c r="F28" s="2" t="s">
        <v>382</v>
      </c>
      <c r="G28" s="4">
        <v>1</v>
      </c>
      <c r="H28" s="4">
        <v>0</v>
      </c>
      <c r="I28" s="4">
        <v>0</v>
      </c>
      <c r="J28" s="4">
        <v>0</v>
      </c>
      <c r="K28" s="4">
        <v>0</v>
      </c>
      <c r="M28" s="18">
        <v>0.5</v>
      </c>
      <c r="N28" s="18" t="s">
        <v>742</v>
      </c>
      <c r="O28" s="18" t="s">
        <v>742</v>
      </c>
      <c r="P28" s="18" t="s">
        <v>742</v>
      </c>
      <c r="Q28" s="18" t="s">
        <v>742</v>
      </c>
      <c r="R28" s="19" t="s">
        <v>742</v>
      </c>
      <c r="S28" s="20" t="s">
        <v>742</v>
      </c>
      <c r="T28" s="20" t="s">
        <v>742</v>
      </c>
      <c r="U28" s="20" t="s">
        <v>742</v>
      </c>
      <c r="V28" s="19" t="s">
        <v>742</v>
      </c>
      <c r="W28" s="20" t="s">
        <v>742</v>
      </c>
      <c r="X28" s="20" t="s">
        <v>742</v>
      </c>
      <c r="Y28" s="20" t="s">
        <v>742</v>
      </c>
    </row>
    <row r="29" spans="4:25" ht="20.100000000000001" customHeight="1">
      <c r="D29" s="2"/>
      <c r="E29" s="3" t="s">
        <v>383</v>
      </c>
      <c r="F29" s="2" t="s">
        <v>384</v>
      </c>
      <c r="G29" s="4">
        <v>1</v>
      </c>
      <c r="H29" s="4">
        <v>0</v>
      </c>
      <c r="I29" s="4">
        <v>0</v>
      </c>
      <c r="J29" s="4">
        <v>0</v>
      </c>
      <c r="K29" s="4">
        <v>0</v>
      </c>
      <c r="M29" s="18">
        <v>0.5</v>
      </c>
      <c r="N29" s="18" t="s">
        <v>742</v>
      </c>
      <c r="O29" s="18" t="s">
        <v>742</v>
      </c>
      <c r="P29" s="18" t="s">
        <v>742</v>
      </c>
      <c r="Q29" s="18" t="s">
        <v>742</v>
      </c>
      <c r="R29" s="19" t="s">
        <v>742</v>
      </c>
      <c r="S29" s="20" t="s">
        <v>742</v>
      </c>
      <c r="T29" s="20" t="s">
        <v>742</v>
      </c>
      <c r="U29" s="20" t="s">
        <v>742</v>
      </c>
      <c r="V29" s="19" t="s">
        <v>742</v>
      </c>
      <c r="W29" s="20" t="s">
        <v>742</v>
      </c>
      <c r="X29" s="20" t="s">
        <v>742</v>
      </c>
      <c r="Y29" s="20" t="s">
        <v>742</v>
      </c>
    </row>
    <row r="30" spans="4:25" ht="20.100000000000001" customHeight="1">
      <c r="D30" s="2"/>
      <c r="E30" s="3" t="s">
        <v>385</v>
      </c>
      <c r="F30" s="2" t="s">
        <v>386</v>
      </c>
      <c r="G30" s="4">
        <v>0</v>
      </c>
      <c r="H30" s="4">
        <v>0</v>
      </c>
      <c r="I30" s="4">
        <v>0</v>
      </c>
      <c r="J30" s="4">
        <v>0</v>
      </c>
      <c r="K30" s="4">
        <v>0</v>
      </c>
      <c r="M30" s="18">
        <v>0</v>
      </c>
      <c r="N30" s="18" t="s">
        <v>742</v>
      </c>
      <c r="O30" s="18" t="s">
        <v>742</v>
      </c>
      <c r="P30" s="18" t="s">
        <v>742</v>
      </c>
      <c r="Q30" s="18" t="s">
        <v>742</v>
      </c>
      <c r="R30" s="19" t="s">
        <v>742</v>
      </c>
      <c r="S30" s="20" t="s">
        <v>742</v>
      </c>
      <c r="T30" s="20" t="s">
        <v>742</v>
      </c>
      <c r="U30" s="20" t="s">
        <v>742</v>
      </c>
      <c r="V30" s="19" t="s">
        <v>742</v>
      </c>
      <c r="W30" s="20" t="s">
        <v>742</v>
      </c>
      <c r="X30" s="20" t="s">
        <v>742</v>
      </c>
      <c r="Y30" s="20" t="s">
        <v>742</v>
      </c>
    </row>
    <row r="31" spans="4:25" ht="20.100000000000001" customHeight="1">
      <c r="D31" s="2"/>
      <c r="E31" s="3" t="s">
        <v>387</v>
      </c>
      <c r="F31" s="2" t="s">
        <v>388</v>
      </c>
      <c r="G31" s="4">
        <v>0</v>
      </c>
      <c r="H31" s="4">
        <v>0</v>
      </c>
      <c r="I31" s="4">
        <v>0</v>
      </c>
      <c r="J31" s="4">
        <v>0</v>
      </c>
      <c r="K31" s="4">
        <v>0</v>
      </c>
      <c r="M31" s="18">
        <v>0</v>
      </c>
      <c r="N31" s="18" t="s">
        <v>742</v>
      </c>
      <c r="O31" s="18" t="s">
        <v>742</v>
      </c>
      <c r="P31" s="18" t="s">
        <v>742</v>
      </c>
      <c r="Q31" s="18" t="s">
        <v>742</v>
      </c>
      <c r="R31" s="19" t="s">
        <v>742</v>
      </c>
      <c r="S31" s="20" t="s">
        <v>742</v>
      </c>
      <c r="T31" s="20" t="s">
        <v>742</v>
      </c>
      <c r="U31" s="20" t="s">
        <v>742</v>
      </c>
      <c r="V31" s="19" t="s">
        <v>742</v>
      </c>
      <c r="W31" s="20" t="s">
        <v>742</v>
      </c>
      <c r="X31" s="20" t="s">
        <v>742</v>
      </c>
      <c r="Y31" s="20" t="s">
        <v>742</v>
      </c>
    </row>
    <row r="32" spans="4:25" ht="20.100000000000001" customHeight="1">
      <c r="D32" s="2"/>
      <c r="E32" s="3" t="s">
        <v>389</v>
      </c>
      <c r="F32" s="2" t="s">
        <v>390</v>
      </c>
      <c r="G32" s="4">
        <v>0</v>
      </c>
      <c r="H32" s="4">
        <v>0</v>
      </c>
      <c r="I32" s="4">
        <v>0</v>
      </c>
      <c r="J32" s="4">
        <v>0</v>
      </c>
      <c r="K32" s="4">
        <v>0</v>
      </c>
      <c r="M32" s="18">
        <v>0</v>
      </c>
      <c r="N32" s="18" t="s">
        <v>742</v>
      </c>
      <c r="O32" s="18" t="s">
        <v>742</v>
      </c>
      <c r="P32" s="18" t="s">
        <v>742</v>
      </c>
      <c r="Q32" s="18" t="s">
        <v>742</v>
      </c>
      <c r="R32" s="19" t="s">
        <v>742</v>
      </c>
      <c r="S32" s="20" t="s">
        <v>742</v>
      </c>
      <c r="T32" s="20" t="s">
        <v>742</v>
      </c>
      <c r="U32" s="20" t="s">
        <v>742</v>
      </c>
      <c r="V32" s="19" t="s">
        <v>742</v>
      </c>
      <c r="W32" s="20" t="s">
        <v>742</v>
      </c>
      <c r="X32" s="20" t="s">
        <v>742</v>
      </c>
      <c r="Y32" s="20" t="s">
        <v>742</v>
      </c>
    </row>
    <row r="33" spans="4:25" ht="20.100000000000001" customHeight="1">
      <c r="D33" s="2"/>
      <c r="E33" s="3" t="s">
        <v>391</v>
      </c>
      <c r="F33" s="2" t="s">
        <v>392</v>
      </c>
      <c r="G33" s="4">
        <v>2</v>
      </c>
      <c r="H33" s="4">
        <v>0</v>
      </c>
      <c r="I33" s="4">
        <v>0</v>
      </c>
      <c r="J33" s="4">
        <v>0</v>
      </c>
      <c r="K33" s="4">
        <v>0</v>
      </c>
      <c r="M33" s="18">
        <v>1</v>
      </c>
      <c r="N33" s="18" t="s">
        <v>742</v>
      </c>
      <c r="O33" s="18" t="s">
        <v>742</v>
      </c>
      <c r="P33" s="18" t="s">
        <v>742</v>
      </c>
      <c r="Q33" s="18" t="s">
        <v>742</v>
      </c>
      <c r="R33" s="19" t="s">
        <v>742</v>
      </c>
      <c r="S33" s="20" t="s">
        <v>742</v>
      </c>
      <c r="T33" s="20" t="s">
        <v>742</v>
      </c>
      <c r="U33" s="20" t="s">
        <v>742</v>
      </c>
      <c r="V33" s="19" t="s">
        <v>742</v>
      </c>
      <c r="W33" s="20" t="s">
        <v>742</v>
      </c>
      <c r="X33" s="20" t="s">
        <v>742</v>
      </c>
      <c r="Y33" s="20" t="s">
        <v>742</v>
      </c>
    </row>
    <row r="34" spans="4:25" ht="20.100000000000001" customHeight="1">
      <c r="D34" s="2"/>
      <c r="E34" s="3" t="s">
        <v>393</v>
      </c>
      <c r="F34" s="2" t="s">
        <v>394</v>
      </c>
      <c r="G34" s="4">
        <v>1</v>
      </c>
      <c r="H34" s="4">
        <v>0</v>
      </c>
      <c r="I34" s="4">
        <v>0</v>
      </c>
      <c r="J34" s="4">
        <v>0</v>
      </c>
      <c r="K34" s="4">
        <v>0</v>
      </c>
      <c r="M34" s="18">
        <v>0.5</v>
      </c>
      <c r="N34" s="18" t="s">
        <v>742</v>
      </c>
      <c r="O34" s="18" t="s">
        <v>742</v>
      </c>
      <c r="P34" s="18" t="s">
        <v>742</v>
      </c>
      <c r="Q34" s="18" t="s">
        <v>742</v>
      </c>
      <c r="R34" s="19" t="s">
        <v>742</v>
      </c>
      <c r="S34" s="20" t="s">
        <v>742</v>
      </c>
      <c r="T34" s="20" t="s">
        <v>742</v>
      </c>
      <c r="U34" s="20" t="s">
        <v>742</v>
      </c>
      <c r="V34" s="19" t="s">
        <v>742</v>
      </c>
      <c r="W34" s="20" t="s">
        <v>742</v>
      </c>
      <c r="X34" s="20" t="s">
        <v>742</v>
      </c>
      <c r="Y34" s="20" t="s">
        <v>742</v>
      </c>
    </row>
    <row r="35" spans="4:25" ht="20.100000000000001" customHeight="1">
      <c r="D35" s="2"/>
      <c r="E35" s="3" t="s">
        <v>395</v>
      </c>
      <c r="F35" s="2" t="s">
        <v>396</v>
      </c>
      <c r="G35" s="4">
        <v>1</v>
      </c>
      <c r="H35" s="4">
        <v>0</v>
      </c>
      <c r="I35" s="4">
        <v>0</v>
      </c>
      <c r="J35" s="4">
        <v>0</v>
      </c>
      <c r="K35" s="4">
        <v>0</v>
      </c>
      <c r="M35" s="18">
        <v>0.5</v>
      </c>
      <c r="N35" s="18" t="s">
        <v>742</v>
      </c>
      <c r="O35" s="18" t="s">
        <v>742</v>
      </c>
      <c r="P35" s="18" t="s">
        <v>742</v>
      </c>
      <c r="Q35" s="18" t="s">
        <v>742</v>
      </c>
      <c r="R35" s="19" t="s">
        <v>742</v>
      </c>
      <c r="S35" s="20" t="s">
        <v>742</v>
      </c>
      <c r="T35" s="20" t="s">
        <v>742</v>
      </c>
      <c r="U35" s="20" t="s">
        <v>742</v>
      </c>
      <c r="V35" s="19" t="s">
        <v>742</v>
      </c>
      <c r="W35" s="20" t="s">
        <v>742</v>
      </c>
      <c r="X35" s="20" t="s">
        <v>742</v>
      </c>
      <c r="Y35" s="20" t="s">
        <v>742</v>
      </c>
    </row>
    <row r="36" spans="4:25" ht="20.100000000000001" customHeight="1">
      <c r="D36" s="2"/>
      <c r="E36" s="3" t="s">
        <v>397</v>
      </c>
      <c r="F36" s="2" t="s">
        <v>398</v>
      </c>
      <c r="G36" s="4">
        <v>-4</v>
      </c>
      <c r="H36" s="4">
        <v>0</v>
      </c>
      <c r="I36" s="4">
        <v>0</v>
      </c>
      <c r="J36" s="4">
        <v>0</v>
      </c>
      <c r="K36" s="4">
        <v>0</v>
      </c>
      <c r="M36" s="18">
        <v>-2</v>
      </c>
      <c r="N36" s="18" t="s">
        <v>742</v>
      </c>
      <c r="O36" s="18" t="s">
        <v>742</v>
      </c>
      <c r="P36" s="18" t="s">
        <v>742</v>
      </c>
      <c r="Q36" s="18" t="s">
        <v>742</v>
      </c>
      <c r="R36" s="19" t="s">
        <v>742</v>
      </c>
      <c r="S36" s="20" t="s">
        <v>742</v>
      </c>
      <c r="T36" s="20" t="s">
        <v>742</v>
      </c>
      <c r="U36" s="20" t="s">
        <v>742</v>
      </c>
      <c r="V36" s="19" t="s">
        <v>742</v>
      </c>
      <c r="W36" s="20" t="s">
        <v>742</v>
      </c>
      <c r="X36" s="20" t="s">
        <v>742</v>
      </c>
      <c r="Y36" s="20" t="s">
        <v>742</v>
      </c>
    </row>
    <row r="37" spans="4:25" ht="20.100000000000001" customHeight="1">
      <c r="D37" s="2"/>
      <c r="E37" s="3" t="s">
        <v>399</v>
      </c>
      <c r="F37" s="2" t="s">
        <v>400</v>
      </c>
      <c r="G37" s="4">
        <v>-1</v>
      </c>
      <c r="H37" s="4">
        <v>0</v>
      </c>
      <c r="I37" s="4">
        <v>0</v>
      </c>
      <c r="J37" s="4">
        <v>0</v>
      </c>
      <c r="K37" s="4">
        <v>0</v>
      </c>
      <c r="M37" s="18">
        <v>-0.5</v>
      </c>
      <c r="N37" s="18" t="s">
        <v>742</v>
      </c>
      <c r="O37" s="18" t="s">
        <v>742</v>
      </c>
      <c r="P37" s="18" t="s">
        <v>742</v>
      </c>
      <c r="Q37" s="18" t="s">
        <v>742</v>
      </c>
      <c r="R37" s="19" t="s">
        <v>742</v>
      </c>
      <c r="S37" s="20" t="s">
        <v>742</v>
      </c>
      <c r="T37" s="20" t="s">
        <v>742</v>
      </c>
      <c r="U37" s="20" t="s">
        <v>742</v>
      </c>
      <c r="V37" s="19" t="s">
        <v>742</v>
      </c>
      <c r="W37" s="20" t="s">
        <v>742</v>
      </c>
      <c r="X37" s="20" t="s">
        <v>742</v>
      </c>
      <c r="Y37" s="20" t="s">
        <v>742</v>
      </c>
    </row>
    <row r="38" spans="4:25" ht="20.100000000000001" customHeight="1">
      <c r="D38" s="2"/>
      <c r="E38" s="3" t="s">
        <v>401</v>
      </c>
      <c r="F38" s="2" t="s">
        <v>402</v>
      </c>
      <c r="G38" s="4">
        <v>-1</v>
      </c>
      <c r="H38" s="4">
        <v>0</v>
      </c>
      <c r="I38" s="4">
        <v>0</v>
      </c>
      <c r="J38" s="4">
        <v>0</v>
      </c>
      <c r="K38" s="4">
        <v>0</v>
      </c>
      <c r="M38" s="18">
        <v>-0.5</v>
      </c>
      <c r="N38" s="18" t="s">
        <v>742</v>
      </c>
      <c r="O38" s="18" t="s">
        <v>742</v>
      </c>
      <c r="P38" s="18" t="s">
        <v>742</v>
      </c>
      <c r="Q38" s="18" t="s">
        <v>742</v>
      </c>
      <c r="R38" s="19" t="s">
        <v>742</v>
      </c>
      <c r="S38" s="20" t="s">
        <v>742</v>
      </c>
      <c r="T38" s="20" t="s">
        <v>742</v>
      </c>
      <c r="U38" s="20" t="s">
        <v>742</v>
      </c>
      <c r="V38" s="19" t="s">
        <v>742</v>
      </c>
      <c r="W38" s="20" t="s">
        <v>742</v>
      </c>
      <c r="X38" s="20" t="s">
        <v>742</v>
      </c>
      <c r="Y38" s="20" t="s">
        <v>742</v>
      </c>
    </row>
    <row r="39" spans="4:25" ht="20.100000000000001" customHeight="1">
      <c r="D39" s="2"/>
      <c r="E39" s="3" t="s">
        <v>403</v>
      </c>
      <c r="F39" s="2" t="s">
        <v>404</v>
      </c>
      <c r="G39" s="4">
        <v>-1</v>
      </c>
      <c r="H39" s="4">
        <v>0</v>
      </c>
      <c r="I39" s="4">
        <v>0</v>
      </c>
      <c r="J39" s="4">
        <v>0</v>
      </c>
      <c r="K39" s="4">
        <v>0</v>
      </c>
      <c r="M39" s="18">
        <v>-0.5</v>
      </c>
      <c r="N39" s="18" t="s">
        <v>742</v>
      </c>
      <c r="O39" s="18" t="s">
        <v>742</v>
      </c>
      <c r="P39" s="18" t="s">
        <v>742</v>
      </c>
      <c r="Q39" s="18" t="s">
        <v>742</v>
      </c>
      <c r="R39" s="19" t="s">
        <v>742</v>
      </c>
      <c r="S39" s="20" t="s">
        <v>742</v>
      </c>
      <c r="T39" s="20" t="s">
        <v>742</v>
      </c>
      <c r="U39" s="20" t="s">
        <v>742</v>
      </c>
      <c r="V39" s="19" t="s">
        <v>742</v>
      </c>
      <c r="W39" s="20" t="s">
        <v>742</v>
      </c>
      <c r="X39" s="20" t="s">
        <v>742</v>
      </c>
      <c r="Y39" s="20" t="s">
        <v>742</v>
      </c>
    </row>
    <row r="40" spans="4:25" ht="20.100000000000001" customHeight="1">
      <c r="D40" s="2"/>
      <c r="E40" s="3" t="s">
        <v>405</v>
      </c>
      <c r="F40" s="2" t="s">
        <v>406</v>
      </c>
      <c r="G40" s="4">
        <v>-1</v>
      </c>
      <c r="H40" s="4">
        <v>0</v>
      </c>
      <c r="I40" s="4">
        <v>0</v>
      </c>
      <c r="J40" s="4">
        <v>0</v>
      </c>
      <c r="K40" s="4">
        <v>0</v>
      </c>
      <c r="M40" s="18">
        <v>-0.5</v>
      </c>
      <c r="N40" s="18" t="s">
        <v>742</v>
      </c>
      <c r="O40" s="18" t="s">
        <v>742</v>
      </c>
      <c r="P40" s="18" t="s">
        <v>742</v>
      </c>
      <c r="Q40" s="18" t="s">
        <v>742</v>
      </c>
      <c r="R40" s="19" t="s">
        <v>742</v>
      </c>
      <c r="S40" s="20" t="s">
        <v>742</v>
      </c>
      <c r="T40" s="20" t="s">
        <v>742</v>
      </c>
      <c r="U40" s="20" t="s">
        <v>742</v>
      </c>
      <c r="V40" s="19" t="s">
        <v>742</v>
      </c>
      <c r="W40" s="20" t="s">
        <v>742</v>
      </c>
      <c r="X40" s="20" t="s">
        <v>742</v>
      </c>
      <c r="Y40" s="20" t="s">
        <v>742</v>
      </c>
    </row>
    <row r="41" spans="4:25" ht="20.100000000000001" customHeight="1">
      <c r="D41" s="2"/>
      <c r="E41" s="3" t="s">
        <v>407</v>
      </c>
      <c r="F41" s="2" t="s">
        <v>408</v>
      </c>
      <c r="G41" s="4">
        <v>1</v>
      </c>
      <c r="H41" s="4">
        <v>0</v>
      </c>
      <c r="I41" s="4">
        <v>0</v>
      </c>
      <c r="J41" s="4">
        <v>0</v>
      </c>
      <c r="K41" s="4">
        <v>0</v>
      </c>
      <c r="M41" s="18">
        <v>0.5</v>
      </c>
      <c r="N41" s="18" t="s">
        <v>742</v>
      </c>
      <c r="O41" s="18" t="s">
        <v>742</v>
      </c>
      <c r="P41" s="18" t="s">
        <v>742</v>
      </c>
      <c r="Q41" s="18" t="s">
        <v>742</v>
      </c>
      <c r="R41" s="19" t="s">
        <v>742</v>
      </c>
      <c r="S41" s="20" t="s">
        <v>742</v>
      </c>
      <c r="T41" s="20" t="s">
        <v>742</v>
      </c>
      <c r="U41" s="20" t="s">
        <v>742</v>
      </c>
      <c r="V41" s="19" t="s">
        <v>742</v>
      </c>
      <c r="W41" s="20" t="s">
        <v>742</v>
      </c>
      <c r="X41" s="20" t="s">
        <v>742</v>
      </c>
      <c r="Y41" s="20" t="s">
        <v>742</v>
      </c>
    </row>
    <row r="42" spans="4:25" ht="20.100000000000001" customHeight="1">
      <c r="D42" s="2"/>
      <c r="E42" s="3" t="s">
        <v>409</v>
      </c>
      <c r="F42" s="2" t="s">
        <v>410</v>
      </c>
      <c r="G42" s="4">
        <v>0</v>
      </c>
      <c r="H42" s="4">
        <v>0</v>
      </c>
      <c r="I42" s="4">
        <v>0</v>
      </c>
      <c r="J42" s="4">
        <v>0</v>
      </c>
      <c r="K42" s="4">
        <v>0</v>
      </c>
      <c r="M42" s="18">
        <v>0</v>
      </c>
      <c r="N42" s="18" t="s">
        <v>742</v>
      </c>
      <c r="O42" s="18" t="s">
        <v>742</v>
      </c>
      <c r="P42" s="18" t="s">
        <v>742</v>
      </c>
      <c r="Q42" s="18" t="s">
        <v>742</v>
      </c>
      <c r="R42" s="19" t="s">
        <v>742</v>
      </c>
      <c r="S42" s="20" t="s">
        <v>742</v>
      </c>
      <c r="T42" s="20" t="s">
        <v>742</v>
      </c>
      <c r="U42" s="20" t="s">
        <v>742</v>
      </c>
      <c r="V42" s="19" t="s">
        <v>742</v>
      </c>
      <c r="W42" s="20" t="s">
        <v>742</v>
      </c>
      <c r="X42" s="20" t="s">
        <v>742</v>
      </c>
      <c r="Y42" s="20" t="s">
        <v>742</v>
      </c>
    </row>
    <row r="43" spans="4:25" ht="20.100000000000001" customHeight="1">
      <c r="D43" s="2"/>
      <c r="E43" s="3" t="s">
        <v>411</v>
      </c>
      <c r="F43" s="2" t="s">
        <v>412</v>
      </c>
      <c r="G43" s="4">
        <v>1</v>
      </c>
      <c r="H43" s="4">
        <v>0</v>
      </c>
      <c r="I43" s="4">
        <v>0</v>
      </c>
      <c r="J43" s="4">
        <v>0</v>
      </c>
      <c r="K43" s="4">
        <v>0</v>
      </c>
      <c r="M43" s="18">
        <v>0.5</v>
      </c>
      <c r="N43" s="18" t="s">
        <v>742</v>
      </c>
      <c r="O43" s="18" t="s">
        <v>742</v>
      </c>
      <c r="P43" s="18" t="s">
        <v>742</v>
      </c>
      <c r="Q43" s="18" t="s">
        <v>742</v>
      </c>
      <c r="R43" s="19" t="s">
        <v>742</v>
      </c>
      <c r="S43" s="20" t="s">
        <v>742</v>
      </c>
      <c r="T43" s="20" t="s">
        <v>742</v>
      </c>
      <c r="U43" s="20" t="s">
        <v>742</v>
      </c>
      <c r="V43" s="19" t="s">
        <v>742</v>
      </c>
      <c r="W43" s="20" t="s">
        <v>742</v>
      </c>
      <c r="X43" s="20" t="s">
        <v>742</v>
      </c>
      <c r="Y43" s="20" t="s">
        <v>742</v>
      </c>
    </row>
    <row r="44" spans="4:25" ht="20.100000000000001" customHeight="1">
      <c r="D44" s="2"/>
      <c r="E44" s="3" t="s">
        <v>413</v>
      </c>
      <c r="F44" s="2" t="s">
        <v>414</v>
      </c>
      <c r="G44" s="4">
        <v>0</v>
      </c>
      <c r="H44" s="4">
        <v>0</v>
      </c>
      <c r="I44" s="4">
        <v>0</v>
      </c>
      <c r="J44" s="4">
        <v>0</v>
      </c>
      <c r="K44" s="4">
        <v>0</v>
      </c>
      <c r="M44" s="18">
        <v>0</v>
      </c>
      <c r="N44" s="18" t="s">
        <v>742</v>
      </c>
      <c r="O44" s="18" t="s">
        <v>742</v>
      </c>
      <c r="P44" s="18" t="s">
        <v>742</v>
      </c>
      <c r="Q44" s="18" t="s">
        <v>742</v>
      </c>
      <c r="R44" s="19" t="s">
        <v>742</v>
      </c>
      <c r="S44" s="20" t="s">
        <v>742</v>
      </c>
      <c r="T44" s="20" t="s">
        <v>742</v>
      </c>
      <c r="U44" s="20" t="s">
        <v>742</v>
      </c>
      <c r="V44" s="19" t="s">
        <v>742</v>
      </c>
      <c r="W44" s="20" t="s">
        <v>742</v>
      </c>
      <c r="X44" s="20" t="s">
        <v>742</v>
      </c>
      <c r="Y44" s="20" t="s">
        <v>742</v>
      </c>
    </row>
    <row r="45" spans="4:25" ht="20.100000000000001" customHeight="1">
      <c r="D45" s="2"/>
      <c r="E45" s="3"/>
      <c r="F45" s="2" t="s">
        <v>415</v>
      </c>
      <c r="G45" s="4">
        <v>2</v>
      </c>
      <c r="H45" s="4">
        <v>0</v>
      </c>
      <c r="I45" s="4">
        <v>0</v>
      </c>
      <c r="J45" s="4">
        <v>0</v>
      </c>
      <c r="K45" s="4">
        <v>0</v>
      </c>
      <c r="M45" s="18">
        <v>1</v>
      </c>
      <c r="N45" s="18" t="s">
        <v>742</v>
      </c>
      <c r="O45" s="18" t="s">
        <v>742</v>
      </c>
      <c r="P45" s="18" t="s">
        <v>742</v>
      </c>
      <c r="Q45" s="18" t="s">
        <v>742</v>
      </c>
      <c r="R45" s="19" t="s">
        <v>742</v>
      </c>
      <c r="S45" s="20" t="s">
        <v>742</v>
      </c>
      <c r="T45" s="20" t="s">
        <v>742</v>
      </c>
      <c r="U45" s="20" t="s">
        <v>742</v>
      </c>
      <c r="V45" s="19" t="s">
        <v>742</v>
      </c>
      <c r="W45" s="20" t="s">
        <v>742</v>
      </c>
      <c r="X45" s="20" t="s">
        <v>742</v>
      </c>
      <c r="Y45" s="20" t="s">
        <v>742</v>
      </c>
    </row>
    <row r="46" spans="4:25" ht="20.100000000000001" customHeight="1">
      <c r="D46" s="2"/>
      <c r="E46" s="3" t="s">
        <v>39</v>
      </c>
      <c r="F46" s="2" t="s">
        <v>416</v>
      </c>
      <c r="G46" s="4">
        <v>1</v>
      </c>
      <c r="H46" s="4">
        <v>0</v>
      </c>
      <c r="I46" s="4">
        <v>0</v>
      </c>
      <c r="J46" s="4">
        <v>0</v>
      </c>
      <c r="K46" s="4">
        <v>0</v>
      </c>
    </row>
    <row r="47" spans="4:25" ht="20.100000000000001" customHeight="1">
      <c r="D47" s="2"/>
      <c r="E47" s="3" t="s">
        <v>45</v>
      </c>
      <c r="F47" s="2" t="s">
        <v>417</v>
      </c>
      <c r="G47" s="4">
        <v>6</v>
      </c>
      <c r="H47" s="4">
        <v>0</v>
      </c>
      <c r="I47" s="4">
        <v>0</v>
      </c>
      <c r="J47" s="4">
        <v>0</v>
      </c>
      <c r="K47" s="4">
        <v>0</v>
      </c>
    </row>
    <row r="48" spans="4:25" ht="20.100000000000001" customHeight="1">
      <c r="D48" s="2"/>
      <c r="E48" s="3" t="s">
        <v>159</v>
      </c>
      <c r="F48" s="2" t="s">
        <v>418</v>
      </c>
      <c r="G48" s="4">
        <v>1</v>
      </c>
      <c r="H48" s="4">
        <v>0</v>
      </c>
      <c r="I48" s="4">
        <v>0</v>
      </c>
      <c r="J48" s="4">
        <v>0</v>
      </c>
      <c r="K48" s="4">
        <v>0</v>
      </c>
    </row>
    <row r="49" spans="4:25" ht="20.100000000000001" customHeight="1">
      <c r="D49" s="2"/>
      <c r="E49" s="3" t="s">
        <v>160</v>
      </c>
      <c r="F49" s="2" t="s">
        <v>419</v>
      </c>
      <c r="G49" s="4">
        <v>7</v>
      </c>
      <c r="H49" s="4">
        <v>0</v>
      </c>
      <c r="I49" s="4">
        <v>0</v>
      </c>
      <c r="J49" s="4">
        <v>0</v>
      </c>
      <c r="K49" s="4">
        <v>0</v>
      </c>
    </row>
    <row r="50" spans="4:25">
      <c r="D50" s="64" t="s">
        <v>536</v>
      </c>
    </row>
    <row r="51" spans="4:25" ht="20.100000000000001" customHeight="1">
      <c r="D51" s="2"/>
      <c r="F51" s="2" t="s">
        <v>357</v>
      </c>
      <c r="G51" s="4">
        <v>-2</v>
      </c>
      <c r="H51" s="4">
        <v>0</v>
      </c>
      <c r="I51" s="4">
        <v>0</v>
      </c>
      <c r="J51" s="4">
        <v>0</v>
      </c>
      <c r="K51" s="4">
        <v>0</v>
      </c>
      <c r="M51" s="18"/>
      <c r="N51" s="18"/>
      <c r="O51" s="18"/>
      <c r="P51" s="18"/>
      <c r="Q51" s="18"/>
      <c r="R51" s="19">
        <v>0</v>
      </c>
      <c r="S51" s="20">
        <v>0</v>
      </c>
      <c r="T51" s="20">
        <v>0</v>
      </c>
      <c r="U51" s="20">
        <v>0</v>
      </c>
      <c r="V51" s="19">
        <v>0</v>
      </c>
      <c r="W51" s="20">
        <v>0</v>
      </c>
      <c r="X51" s="20">
        <v>0</v>
      </c>
      <c r="Y51" s="20">
        <v>0</v>
      </c>
    </row>
    <row r="52" spans="4:25" ht="20.100000000000001" customHeight="1">
      <c r="D52" s="2"/>
      <c r="F52" s="2" t="s">
        <v>377</v>
      </c>
      <c r="G52" s="4">
        <v>5</v>
      </c>
      <c r="H52" s="4">
        <v>0</v>
      </c>
      <c r="I52" s="4">
        <v>0</v>
      </c>
      <c r="J52" s="4">
        <v>0</v>
      </c>
      <c r="K52" s="4">
        <v>0</v>
      </c>
      <c r="M52" s="18"/>
      <c r="N52" s="18"/>
      <c r="O52" s="18"/>
      <c r="P52" s="18"/>
      <c r="Q52" s="18"/>
      <c r="R52" s="19">
        <v>0</v>
      </c>
      <c r="S52" s="20">
        <v>0</v>
      </c>
      <c r="T52" s="20">
        <v>0</v>
      </c>
      <c r="U52" s="20">
        <v>0</v>
      </c>
      <c r="V52" s="19">
        <v>0</v>
      </c>
      <c r="W52" s="20">
        <v>0</v>
      </c>
      <c r="X52" s="20">
        <v>0</v>
      </c>
      <c r="Y52" s="20">
        <v>0</v>
      </c>
    </row>
    <row r="53" spans="4:25" ht="20.100000000000001" customHeight="1">
      <c r="D53" s="2"/>
      <c r="F53" s="2" t="s">
        <v>415</v>
      </c>
      <c r="G53" s="4">
        <v>2</v>
      </c>
      <c r="H53" s="4">
        <v>0</v>
      </c>
      <c r="I53" s="4">
        <v>0</v>
      </c>
      <c r="J53" s="4">
        <v>0</v>
      </c>
      <c r="K53" s="4">
        <v>0</v>
      </c>
      <c r="M53" s="18"/>
      <c r="N53" s="18"/>
      <c r="O53" s="18"/>
      <c r="P53" s="18"/>
      <c r="Q53" s="18"/>
      <c r="R53" s="19">
        <v>0</v>
      </c>
      <c r="S53" s="20">
        <v>0</v>
      </c>
      <c r="T53" s="20">
        <v>0</v>
      </c>
      <c r="U53" s="20">
        <v>0</v>
      </c>
      <c r="V53" s="19">
        <v>0</v>
      </c>
      <c r="W53" s="20">
        <v>0</v>
      </c>
      <c r="X53" s="20">
        <v>0</v>
      </c>
      <c r="Y53" s="20">
        <v>0</v>
      </c>
    </row>
    <row r="54" spans="4:25" ht="20.100000000000001" customHeight="1">
      <c r="D54" s="2"/>
      <c r="F54" s="2" t="s">
        <v>416</v>
      </c>
      <c r="G54" s="4">
        <v>1</v>
      </c>
      <c r="H54" s="4">
        <v>0</v>
      </c>
      <c r="I54" s="4">
        <v>0</v>
      </c>
      <c r="J54" s="4">
        <v>0</v>
      </c>
      <c r="K54" s="4">
        <v>0</v>
      </c>
      <c r="M54" s="18"/>
      <c r="N54" s="18"/>
      <c r="O54" s="18"/>
      <c r="P54" s="18"/>
      <c r="Q54" s="18"/>
      <c r="R54" s="19">
        <v>0</v>
      </c>
      <c r="S54" s="20">
        <v>0</v>
      </c>
      <c r="T54" s="20">
        <v>0</v>
      </c>
      <c r="U54" s="20">
        <v>0</v>
      </c>
      <c r="V54" s="19">
        <v>0</v>
      </c>
      <c r="W54" s="20">
        <v>0</v>
      </c>
      <c r="X54" s="20">
        <v>0</v>
      </c>
      <c r="Y54" s="20">
        <v>0</v>
      </c>
    </row>
    <row r="55" spans="4:25" ht="20.100000000000001" customHeight="1">
      <c r="D55" s="2"/>
      <c r="F55" s="2" t="s">
        <v>417</v>
      </c>
      <c r="G55" s="4">
        <v>6</v>
      </c>
      <c r="H55" s="4">
        <v>0</v>
      </c>
      <c r="I55" s="4">
        <v>0</v>
      </c>
      <c r="J55" s="4">
        <v>0</v>
      </c>
      <c r="K55" s="4">
        <v>0</v>
      </c>
      <c r="M55" s="18"/>
      <c r="N55" s="18"/>
      <c r="O55" s="18"/>
      <c r="P55" s="18"/>
      <c r="Q55" s="18"/>
      <c r="R55" s="19">
        <v>0</v>
      </c>
      <c r="S55" s="20">
        <v>0</v>
      </c>
      <c r="T55" s="20">
        <v>0</v>
      </c>
      <c r="U55" s="20">
        <v>0</v>
      </c>
      <c r="V55" s="19">
        <v>0</v>
      </c>
      <c r="W55" s="20">
        <v>0</v>
      </c>
      <c r="X55" s="20">
        <v>0</v>
      </c>
      <c r="Y55" s="20">
        <v>0</v>
      </c>
    </row>
  </sheetData>
  <mergeCells count="4">
    <mergeCell ref="D3:K3"/>
    <mergeCell ref="M3:Q3"/>
    <mergeCell ref="R3:U3"/>
    <mergeCell ref="V3:Y3"/>
  </mergeCells>
  <hyperlinks>
    <hyperlink ref="A1" location="T!A1" display="TURINYS"/>
  </hyperlinks>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42">
    <tabColor rgb="FF92D050"/>
  </sheetPr>
  <dimension ref="A1:X50"/>
  <sheetViews>
    <sheetView showGridLines="0" tabSelected="1" zoomScale="90" zoomScaleNormal="90" workbookViewId="0">
      <pane xSplit="6" ySplit="4" topLeftCell="G5" activePane="bottomRight" state="frozen"/>
      <selection activeCell="S35" sqref="S35"/>
      <selection pane="topRight" activeCell="S35" sqref="S35"/>
      <selection pane="bottomLeft" activeCell="S35" sqref="S35"/>
      <selection pane="bottomRight" activeCell="D3" sqref="D3:K3"/>
    </sheetView>
  </sheetViews>
  <sheetFormatPr defaultColWidth="9.109375" defaultRowHeight="13.2"/>
  <cols>
    <col min="1" max="1" width="10.6640625" style="72" customWidth="1"/>
    <col min="2" max="2" width="1" style="72" hidden="1" customWidth="1"/>
    <col min="3" max="3" width="1.88671875" style="67" hidden="1" customWidth="1"/>
    <col min="4" max="4" width="9.109375" style="67" hidden="1" customWidth="1"/>
    <col min="5" max="5" width="6" style="67" customWidth="1"/>
    <col min="6" max="6" width="28" style="67" customWidth="1"/>
    <col min="7" max="7" width="9.109375" style="67"/>
    <col min="8" max="8" width="9.88671875" style="67" bestFit="1" customWidth="1"/>
    <col min="9" max="11" width="9.109375" style="67"/>
    <col min="12" max="12" width="9.6640625" style="67" bestFit="1" customWidth="1"/>
    <col min="13" max="16" width="9.109375" style="67"/>
    <col min="17" max="17" width="10.5546875" style="67" customWidth="1"/>
    <col min="18" max="20" width="9.109375" style="67"/>
    <col min="21" max="24" width="10.33203125" style="67" customWidth="1"/>
    <col min="25" max="16384" width="9.109375" style="67"/>
  </cols>
  <sheetData>
    <row r="1" spans="1:24">
      <c r="A1" s="77" t="s">
        <v>676</v>
      </c>
    </row>
    <row r="3" spans="1:24" ht="17.100000000000001" customHeight="1">
      <c r="D3" s="90" t="s">
        <v>594</v>
      </c>
      <c r="E3" s="91"/>
      <c r="F3" s="91"/>
      <c r="G3" s="91"/>
      <c r="H3" s="91"/>
      <c r="I3" s="91"/>
      <c r="J3" s="91"/>
      <c r="K3" s="92"/>
      <c r="M3" s="107" t="s">
        <v>580</v>
      </c>
      <c r="N3" s="108"/>
      <c r="O3" s="108"/>
      <c r="P3" s="108"/>
      <c r="Q3" s="109" t="s">
        <v>581</v>
      </c>
      <c r="R3" s="102"/>
      <c r="S3" s="102"/>
      <c r="T3" s="102"/>
      <c r="U3" s="110" t="s">
        <v>582</v>
      </c>
      <c r="V3" s="108"/>
      <c r="W3" s="108"/>
      <c r="X3" s="109"/>
    </row>
    <row r="4" spans="1:24" ht="30" customHeight="1">
      <c r="D4" s="1" t="s">
        <v>0</v>
      </c>
      <c r="E4" s="1" t="s">
        <v>1</v>
      </c>
      <c r="F4" s="1" t="s">
        <v>2</v>
      </c>
      <c r="G4" s="1">
        <v>2012</v>
      </c>
      <c r="H4" s="1">
        <v>2013</v>
      </c>
      <c r="I4" s="1">
        <v>2014</v>
      </c>
      <c r="J4" s="1">
        <v>2015</v>
      </c>
      <c r="K4" s="1">
        <v>2016</v>
      </c>
      <c r="M4" s="1" t="s">
        <v>731</v>
      </c>
      <c r="N4" s="1" t="s">
        <v>732</v>
      </c>
      <c r="O4" s="1" t="s">
        <v>733</v>
      </c>
      <c r="P4" s="1" t="s">
        <v>734</v>
      </c>
      <c r="Q4" s="17" t="s">
        <v>735</v>
      </c>
      <c r="R4" s="1" t="s">
        <v>736</v>
      </c>
      <c r="S4" s="1" t="s">
        <v>737</v>
      </c>
      <c r="T4" s="1" t="s">
        <v>738</v>
      </c>
      <c r="U4" s="17" t="s">
        <v>735</v>
      </c>
      <c r="V4" s="1" t="s">
        <v>739</v>
      </c>
      <c r="W4" s="1" t="s">
        <v>740</v>
      </c>
      <c r="X4" s="1" t="s">
        <v>741</v>
      </c>
    </row>
    <row r="5" spans="1:24" ht="20.100000000000001" customHeight="1">
      <c r="D5" s="2"/>
      <c r="E5" s="3" t="s">
        <v>7</v>
      </c>
      <c r="F5" s="2" t="s">
        <v>305</v>
      </c>
    </row>
    <row r="6" spans="1:24" ht="20.100000000000001" customHeight="1">
      <c r="D6" s="2"/>
      <c r="E6" s="3" t="s">
        <v>306</v>
      </c>
      <c r="F6" s="2" t="s">
        <v>420</v>
      </c>
      <c r="G6" s="4">
        <v>2</v>
      </c>
      <c r="H6" s="4">
        <v>0</v>
      </c>
      <c r="I6" s="4">
        <v>0</v>
      </c>
      <c r="J6" s="4">
        <v>0</v>
      </c>
      <c r="K6" s="4">
        <v>0</v>
      </c>
      <c r="M6" s="4">
        <v>-2</v>
      </c>
      <c r="N6" s="4">
        <v>0</v>
      </c>
      <c r="O6" s="4">
        <v>0</v>
      </c>
      <c r="P6" s="4">
        <v>0</v>
      </c>
      <c r="Q6" s="27">
        <v>-1</v>
      </c>
      <c r="R6" s="28" t="s">
        <v>742</v>
      </c>
      <c r="S6" s="28" t="s">
        <v>742</v>
      </c>
      <c r="T6" s="28" t="s">
        <v>742</v>
      </c>
      <c r="U6" s="27">
        <v>-1</v>
      </c>
      <c r="V6" s="28">
        <v>-1</v>
      </c>
      <c r="W6" s="28">
        <v>-1</v>
      </c>
      <c r="X6" s="28">
        <v>-1</v>
      </c>
    </row>
    <row r="7" spans="1:24" ht="20.100000000000001" customHeight="1">
      <c r="D7" s="2"/>
      <c r="E7" s="3" t="s">
        <v>421</v>
      </c>
      <c r="F7" s="2" t="s">
        <v>422</v>
      </c>
      <c r="G7" s="4">
        <v>1</v>
      </c>
      <c r="H7" s="4">
        <v>0</v>
      </c>
      <c r="I7" s="4">
        <v>0</v>
      </c>
      <c r="J7" s="4">
        <v>0</v>
      </c>
      <c r="K7" s="4">
        <v>0</v>
      </c>
      <c r="M7" s="4">
        <v>-1</v>
      </c>
      <c r="N7" s="4">
        <v>0</v>
      </c>
      <c r="O7" s="4">
        <v>0</v>
      </c>
      <c r="P7" s="4">
        <v>0</v>
      </c>
      <c r="Q7" s="27">
        <v>-1</v>
      </c>
      <c r="R7" s="28" t="s">
        <v>742</v>
      </c>
      <c r="S7" s="28" t="s">
        <v>742</v>
      </c>
      <c r="T7" s="28" t="s">
        <v>742</v>
      </c>
      <c r="U7" s="27">
        <v>-1</v>
      </c>
      <c r="V7" s="28">
        <v>-1</v>
      </c>
      <c r="W7" s="28">
        <v>-1</v>
      </c>
      <c r="X7" s="28">
        <v>-1</v>
      </c>
    </row>
    <row r="8" spans="1:24" ht="20.100000000000001" customHeight="1">
      <c r="D8" s="2"/>
      <c r="E8" s="3" t="s">
        <v>423</v>
      </c>
      <c r="F8" s="2" t="s">
        <v>424</v>
      </c>
      <c r="G8" s="4">
        <v>1</v>
      </c>
      <c r="H8" s="4">
        <v>0</v>
      </c>
      <c r="I8" s="4">
        <v>0</v>
      </c>
      <c r="J8" s="4">
        <v>0</v>
      </c>
      <c r="K8" s="4">
        <v>0</v>
      </c>
      <c r="M8" s="4">
        <v>-1</v>
      </c>
      <c r="N8" s="4">
        <v>0</v>
      </c>
      <c r="O8" s="4">
        <v>0</v>
      </c>
      <c r="P8" s="4">
        <v>0</v>
      </c>
      <c r="Q8" s="27">
        <v>-1</v>
      </c>
      <c r="R8" s="28" t="s">
        <v>742</v>
      </c>
      <c r="S8" s="28" t="s">
        <v>742</v>
      </c>
      <c r="T8" s="28" t="s">
        <v>742</v>
      </c>
      <c r="U8" s="27">
        <v>-1</v>
      </c>
      <c r="V8" s="28">
        <v>-1</v>
      </c>
      <c r="W8" s="28">
        <v>-1</v>
      </c>
      <c r="X8" s="28">
        <v>-1</v>
      </c>
    </row>
    <row r="9" spans="1:24" ht="20.100000000000001" customHeight="1">
      <c r="D9" s="2"/>
      <c r="E9" s="3" t="s">
        <v>307</v>
      </c>
      <c r="F9" s="2" t="s">
        <v>425</v>
      </c>
      <c r="G9" s="4">
        <v>-4</v>
      </c>
      <c r="H9" s="4">
        <v>0</v>
      </c>
      <c r="I9" s="4">
        <v>0</v>
      </c>
      <c r="J9" s="4">
        <v>0</v>
      </c>
      <c r="K9" s="4">
        <v>0</v>
      </c>
      <c r="M9" s="4">
        <v>4</v>
      </c>
      <c r="N9" s="4">
        <v>0</v>
      </c>
      <c r="O9" s="4">
        <v>0</v>
      </c>
      <c r="P9" s="4">
        <v>0</v>
      </c>
      <c r="Q9" s="27">
        <v>-1</v>
      </c>
      <c r="R9" s="28" t="s">
        <v>742</v>
      </c>
      <c r="S9" s="28" t="s">
        <v>742</v>
      </c>
      <c r="T9" s="28" t="s">
        <v>742</v>
      </c>
      <c r="U9" s="27">
        <v>-1</v>
      </c>
      <c r="V9" s="28">
        <v>-1</v>
      </c>
      <c r="W9" s="28">
        <v>-1</v>
      </c>
      <c r="X9" s="28">
        <v>-1</v>
      </c>
    </row>
    <row r="10" spans="1:24" ht="20.100000000000001" customHeight="1">
      <c r="D10" s="2"/>
      <c r="E10" s="3" t="s">
        <v>426</v>
      </c>
      <c r="F10" s="2" t="s">
        <v>427</v>
      </c>
      <c r="G10" s="4">
        <v>-1</v>
      </c>
      <c r="H10" s="4">
        <v>0</v>
      </c>
      <c r="I10" s="4">
        <v>0</v>
      </c>
      <c r="J10" s="4">
        <v>0</v>
      </c>
      <c r="K10" s="4">
        <v>0</v>
      </c>
      <c r="M10" s="4">
        <v>1</v>
      </c>
      <c r="N10" s="4">
        <v>0</v>
      </c>
      <c r="O10" s="4">
        <v>0</v>
      </c>
      <c r="P10" s="4">
        <v>0</v>
      </c>
      <c r="Q10" s="27">
        <v>-1</v>
      </c>
      <c r="R10" s="28" t="s">
        <v>742</v>
      </c>
      <c r="S10" s="28" t="s">
        <v>742</v>
      </c>
      <c r="T10" s="28" t="s">
        <v>742</v>
      </c>
      <c r="U10" s="27">
        <v>-1</v>
      </c>
      <c r="V10" s="28">
        <v>-1</v>
      </c>
      <c r="W10" s="28">
        <v>-1</v>
      </c>
      <c r="X10" s="28">
        <v>-1</v>
      </c>
    </row>
    <row r="11" spans="1:24" ht="20.100000000000001" customHeight="1">
      <c r="D11" s="2"/>
      <c r="E11" s="3" t="s">
        <v>428</v>
      </c>
      <c r="F11" s="2" t="s">
        <v>429</v>
      </c>
      <c r="G11" s="4">
        <v>-1</v>
      </c>
      <c r="H11" s="4">
        <v>0</v>
      </c>
      <c r="I11" s="4">
        <v>0</v>
      </c>
      <c r="J11" s="4">
        <v>0</v>
      </c>
      <c r="K11" s="4">
        <v>0</v>
      </c>
      <c r="M11" s="4">
        <v>1</v>
      </c>
      <c r="N11" s="4">
        <v>0</v>
      </c>
      <c r="O11" s="4">
        <v>0</v>
      </c>
      <c r="P11" s="4">
        <v>0</v>
      </c>
      <c r="Q11" s="27">
        <v>-1</v>
      </c>
      <c r="R11" s="28" t="s">
        <v>742</v>
      </c>
      <c r="S11" s="28" t="s">
        <v>742</v>
      </c>
      <c r="T11" s="28" t="s">
        <v>742</v>
      </c>
      <c r="U11" s="27">
        <v>-1</v>
      </c>
      <c r="V11" s="28">
        <v>-1</v>
      </c>
      <c r="W11" s="28">
        <v>-1</v>
      </c>
      <c r="X11" s="28">
        <v>-1</v>
      </c>
    </row>
    <row r="12" spans="1:24" ht="20.100000000000001" customHeight="1">
      <c r="D12" s="2"/>
      <c r="E12" s="3" t="s">
        <v>430</v>
      </c>
      <c r="F12" s="2" t="s">
        <v>431</v>
      </c>
      <c r="G12" s="4">
        <v>-1</v>
      </c>
      <c r="H12" s="4">
        <v>0</v>
      </c>
      <c r="I12" s="4">
        <v>0</v>
      </c>
      <c r="J12" s="4">
        <v>0</v>
      </c>
      <c r="K12" s="4">
        <v>0</v>
      </c>
      <c r="M12" s="4">
        <v>1</v>
      </c>
      <c r="N12" s="4">
        <v>0</v>
      </c>
      <c r="O12" s="4">
        <v>0</v>
      </c>
      <c r="P12" s="4">
        <v>0</v>
      </c>
      <c r="Q12" s="27">
        <v>-1</v>
      </c>
      <c r="R12" s="28" t="s">
        <v>742</v>
      </c>
      <c r="S12" s="28" t="s">
        <v>742</v>
      </c>
      <c r="T12" s="28" t="s">
        <v>742</v>
      </c>
      <c r="U12" s="27">
        <v>-1</v>
      </c>
      <c r="V12" s="28">
        <v>-1</v>
      </c>
      <c r="W12" s="28">
        <v>-1</v>
      </c>
      <c r="X12" s="28">
        <v>-1</v>
      </c>
    </row>
    <row r="13" spans="1:24" ht="20.100000000000001" customHeight="1">
      <c r="D13" s="2"/>
      <c r="E13" s="3" t="s">
        <v>432</v>
      </c>
      <c r="F13" s="2" t="s">
        <v>433</v>
      </c>
      <c r="G13" s="4">
        <v>-1</v>
      </c>
      <c r="H13" s="4">
        <v>0</v>
      </c>
      <c r="I13" s="4">
        <v>0</v>
      </c>
      <c r="J13" s="4">
        <v>0</v>
      </c>
      <c r="K13" s="4">
        <v>0</v>
      </c>
      <c r="M13" s="4">
        <v>1</v>
      </c>
      <c r="N13" s="4">
        <v>0</v>
      </c>
      <c r="O13" s="4">
        <v>0</v>
      </c>
      <c r="P13" s="4">
        <v>0</v>
      </c>
      <c r="Q13" s="27">
        <v>-1</v>
      </c>
      <c r="R13" s="28" t="s">
        <v>742</v>
      </c>
      <c r="S13" s="28" t="s">
        <v>742</v>
      </c>
      <c r="T13" s="28" t="s">
        <v>742</v>
      </c>
      <c r="U13" s="27">
        <v>-1</v>
      </c>
      <c r="V13" s="28">
        <v>-1</v>
      </c>
      <c r="W13" s="28">
        <v>-1</v>
      </c>
      <c r="X13" s="28">
        <v>-1</v>
      </c>
    </row>
    <row r="14" spans="1:24" ht="20.100000000000001" customHeight="1">
      <c r="D14" s="2"/>
      <c r="E14" s="3"/>
      <c r="F14" s="2" t="s">
        <v>357</v>
      </c>
      <c r="G14" s="4">
        <v>-2</v>
      </c>
      <c r="H14" s="4">
        <v>0</v>
      </c>
      <c r="I14" s="4">
        <v>0</v>
      </c>
      <c r="J14" s="4">
        <v>0</v>
      </c>
      <c r="K14" s="4">
        <v>0</v>
      </c>
      <c r="M14" s="4">
        <v>2</v>
      </c>
      <c r="N14" s="4">
        <v>0</v>
      </c>
      <c r="O14" s="4">
        <v>0</v>
      </c>
      <c r="P14" s="4">
        <v>0</v>
      </c>
      <c r="Q14" s="27">
        <v>-1</v>
      </c>
      <c r="R14" s="28" t="s">
        <v>742</v>
      </c>
      <c r="S14" s="28" t="s">
        <v>742</v>
      </c>
      <c r="T14" s="28" t="s">
        <v>742</v>
      </c>
      <c r="U14" s="27">
        <v>-1</v>
      </c>
      <c r="V14" s="28">
        <v>-1</v>
      </c>
      <c r="W14" s="28">
        <v>-1</v>
      </c>
      <c r="X14" s="28">
        <v>-1</v>
      </c>
    </row>
    <row r="15" spans="1:24" ht="20.100000000000001" customHeight="1">
      <c r="D15" s="2"/>
      <c r="E15" s="3" t="s">
        <v>9</v>
      </c>
      <c r="F15" s="2" t="s">
        <v>358</v>
      </c>
    </row>
    <row r="16" spans="1:24" ht="20.100000000000001" customHeight="1">
      <c r="D16" s="2"/>
      <c r="E16" s="3" t="s">
        <v>359</v>
      </c>
      <c r="F16" s="2" t="s">
        <v>360</v>
      </c>
      <c r="G16" s="4">
        <v>0</v>
      </c>
      <c r="H16" s="4">
        <v>0</v>
      </c>
      <c r="I16" s="4">
        <v>0</v>
      </c>
      <c r="J16" s="4">
        <v>0</v>
      </c>
      <c r="K16" s="4">
        <v>0</v>
      </c>
      <c r="M16" s="4">
        <v>0</v>
      </c>
      <c r="N16" s="4">
        <v>0</v>
      </c>
      <c r="O16" s="4">
        <v>0</v>
      </c>
      <c r="P16" s="4">
        <v>0</v>
      </c>
      <c r="Q16" s="27" t="s">
        <v>742</v>
      </c>
      <c r="R16" s="28" t="s">
        <v>742</v>
      </c>
      <c r="S16" s="28" t="s">
        <v>742</v>
      </c>
      <c r="T16" s="28" t="s">
        <v>742</v>
      </c>
      <c r="U16" s="27" t="s">
        <v>742</v>
      </c>
      <c r="V16" s="28" t="s">
        <v>742</v>
      </c>
      <c r="W16" s="28" t="s">
        <v>742</v>
      </c>
      <c r="X16" s="28" t="s">
        <v>742</v>
      </c>
    </row>
    <row r="17" spans="4:24" ht="20.100000000000001" customHeight="1">
      <c r="D17" s="2"/>
      <c r="E17" s="3" t="s">
        <v>361</v>
      </c>
      <c r="F17" s="2" t="s">
        <v>362</v>
      </c>
      <c r="G17" s="4">
        <v>1</v>
      </c>
      <c r="H17" s="4">
        <v>0</v>
      </c>
      <c r="I17" s="4">
        <v>0</v>
      </c>
      <c r="J17" s="4">
        <v>0</v>
      </c>
      <c r="K17" s="4">
        <v>0</v>
      </c>
      <c r="M17" s="4">
        <v>-1</v>
      </c>
      <c r="N17" s="4">
        <v>0</v>
      </c>
      <c r="O17" s="4">
        <v>0</v>
      </c>
      <c r="P17" s="4">
        <v>0</v>
      </c>
      <c r="Q17" s="27">
        <v>-1</v>
      </c>
      <c r="R17" s="28" t="s">
        <v>742</v>
      </c>
      <c r="S17" s="28" t="s">
        <v>742</v>
      </c>
      <c r="T17" s="28" t="s">
        <v>742</v>
      </c>
      <c r="U17" s="27">
        <v>-1</v>
      </c>
      <c r="V17" s="28">
        <v>-1</v>
      </c>
      <c r="W17" s="28">
        <v>-1</v>
      </c>
      <c r="X17" s="28">
        <v>-1</v>
      </c>
    </row>
    <row r="18" spans="4:24" ht="20.100000000000001" customHeight="1">
      <c r="D18" s="2"/>
      <c r="E18" s="3" t="s">
        <v>363</v>
      </c>
      <c r="F18" s="2" t="s">
        <v>364</v>
      </c>
      <c r="G18" s="4">
        <v>0</v>
      </c>
      <c r="H18" s="4">
        <v>0</v>
      </c>
      <c r="I18" s="4">
        <v>0</v>
      </c>
      <c r="J18" s="4">
        <v>0</v>
      </c>
      <c r="K18" s="4">
        <v>0</v>
      </c>
      <c r="M18" s="4">
        <v>0</v>
      </c>
      <c r="N18" s="4">
        <v>0</v>
      </c>
      <c r="O18" s="4">
        <v>0</v>
      </c>
      <c r="P18" s="4">
        <v>0</v>
      </c>
      <c r="Q18" s="27" t="s">
        <v>742</v>
      </c>
      <c r="R18" s="28" t="s">
        <v>742</v>
      </c>
      <c r="S18" s="28" t="s">
        <v>742</v>
      </c>
      <c r="T18" s="28" t="s">
        <v>742</v>
      </c>
      <c r="U18" s="27" t="s">
        <v>742</v>
      </c>
      <c r="V18" s="28" t="s">
        <v>742</v>
      </c>
      <c r="W18" s="28" t="s">
        <v>742</v>
      </c>
      <c r="X18" s="28" t="s">
        <v>742</v>
      </c>
    </row>
    <row r="19" spans="4:24" ht="20.100000000000001" customHeight="1">
      <c r="D19" s="2"/>
      <c r="E19" s="3" t="s">
        <v>365</v>
      </c>
      <c r="F19" s="2" t="s">
        <v>366</v>
      </c>
      <c r="G19" s="4">
        <v>1</v>
      </c>
      <c r="H19" s="4">
        <v>0</v>
      </c>
      <c r="I19" s="4">
        <v>0</v>
      </c>
      <c r="J19" s="4">
        <v>0</v>
      </c>
      <c r="K19" s="4">
        <v>0</v>
      </c>
      <c r="M19" s="4">
        <v>-1</v>
      </c>
      <c r="N19" s="4">
        <v>0</v>
      </c>
      <c r="O19" s="4">
        <v>0</v>
      </c>
      <c r="P19" s="4">
        <v>0</v>
      </c>
      <c r="Q19" s="27">
        <v>-1</v>
      </c>
      <c r="R19" s="28" t="s">
        <v>742</v>
      </c>
      <c r="S19" s="28" t="s">
        <v>742</v>
      </c>
      <c r="T19" s="28" t="s">
        <v>742</v>
      </c>
      <c r="U19" s="27">
        <v>-1</v>
      </c>
      <c r="V19" s="28">
        <v>-1</v>
      </c>
      <c r="W19" s="28">
        <v>-1</v>
      </c>
      <c r="X19" s="28">
        <v>-1</v>
      </c>
    </row>
    <row r="20" spans="4:24" ht="20.100000000000001" customHeight="1">
      <c r="D20" s="2"/>
      <c r="E20" s="3" t="s">
        <v>367</v>
      </c>
      <c r="F20" s="2" t="s">
        <v>368</v>
      </c>
      <c r="G20" s="4">
        <v>0</v>
      </c>
      <c r="H20" s="4">
        <v>0</v>
      </c>
      <c r="I20" s="4">
        <v>0</v>
      </c>
      <c r="J20" s="4">
        <v>0</v>
      </c>
      <c r="K20" s="4">
        <v>0</v>
      </c>
      <c r="M20" s="4">
        <v>0</v>
      </c>
      <c r="N20" s="4">
        <v>0</v>
      </c>
      <c r="O20" s="4">
        <v>0</v>
      </c>
      <c r="P20" s="4">
        <v>0</v>
      </c>
      <c r="Q20" s="27" t="s">
        <v>742</v>
      </c>
      <c r="R20" s="28" t="s">
        <v>742</v>
      </c>
      <c r="S20" s="28" t="s">
        <v>742</v>
      </c>
      <c r="T20" s="28" t="s">
        <v>742</v>
      </c>
      <c r="U20" s="27" t="s">
        <v>742</v>
      </c>
      <c r="V20" s="28" t="s">
        <v>742</v>
      </c>
      <c r="W20" s="28" t="s">
        <v>742</v>
      </c>
      <c r="X20" s="28" t="s">
        <v>742</v>
      </c>
    </row>
    <row r="21" spans="4:24" ht="20.100000000000001" customHeight="1">
      <c r="D21" s="2"/>
      <c r="E21" s="3" t="s">
        <v>369</v>
      </c>
      <c r="F21" s="2" t="s">
        <v>370</v>
      </c>
      <c r="G21" s="4">
        <v>1</v>
      </c>
      <c r="H21" s="4">
        <v>0</v>
      </c>
      <c r="I21" s="4">
        <v>0</v>
      </c>
      <c r="J21" s="4">
        <v>0</v>
      </c>
      <c r="K21" s="4">
        <v>0</v>
      </c>
      <c r="M21" s="4">
        <v>-1</v>
      </c>
      <c r="N21" s="4">
        <v>0</v>
      </c>
      <c r="O21" s="4">
        <v>0</v>
      </c>
      <c r="P21" s="4">
        <v>0</v>
      </c>
      <c r="Q21" s="27">
        <v>-1</v>
      </c>
      <c r="R21" s="28" t="s">
        <v>742</v>
      </c>
      <c r="S21" s="28" t="s">
        <v>742</v>
      </c>
      <c r="T21" s="28" t="s">
        <v>742</v>
      </c>
      <c r="U21" s="27">
        <v>-1</v>
      </c>
      <c r="V21" s="28">
        <v>-1</v>
      </c>
      <c r="W21" s="28">
        <v>-1</v>
      </c>
      <c r="X21" s="28">
        <v>-1</v>
      </c>
    </row>
    <row r="22" spans="4:24" ht="20.100000000000001" customHeight="1">
      <c r="D22" s="2"/>
      <c r="E22" s="3" t="s">
        <v>371</v>
      </c>
      <c r="F22" s="2" t="s">
        <v>372</v>
      </c>
      <c r="G22" s="4">
        <v>1</v>
      </c>
      <c r="H22" s="4">
        <v>0</v>
      </c>
      <c r="I22" s="4">
        <v>0</v>
      </c>
      <c r="J22" s="4">
        <v>0</v>
      </c>
      <c r="K22" s="4">
        <v>0</v>
      </c>
      <c r="M22" s="4">
        <v>-1</v>
      </c>
      <c r="N22" s="4">
        <v>0</v>
      </c>
      <c r="O22" s="4">
        <v>0</v>
      </c>
      <c r="P22" s="4">
        <v>0</v>
      </c>
      <c r="Q22" s="27">
        <v>-1</v>
      </c>
      <c r="R22" s="28" t="s">
        <v>742</v>
      </c>
      <c r="S22" s="28" t="s">
        <v>742</v>
      </c>
      <c r="T22" s="28" t="s">
        <v>742</v>
      </c>
      <c r="U22" s="27">
        <v>-1</v>
      </c>
      <c r="V22" s="28">
        <v>-1</v>
      </c>
      <c r="W22" s="28">
        <v>-1</v>
      </c>
      <c r="X22" s="28">
        <v>-1</v>
      </c>
    </row>
    <row r="23" spans="4:24" ht="20.100000000000001" customHeight="1">
      <c r="D23" s="2"/>
      <c r="E23" s="3" t="s">
        <v>373</v>
      </c>
      <c r="F23" s="2" t="s">
        <v>374</v>
      </c>
      <c r="G23" s="4">
        <v>1</v>
      </c>
      <c r="H23" s="4">
        <v>0</v>
      </c>
      <c r="I23" s="4">
        <v>0</v>
      </c>
      <c r="J23" s="4">
        <v>0</v>
      </c>
      <c r="K23" s="4">
        <v>0</v>
      </c>
      <c r="M23" s="4">
        <v>-1</v>
      </c>
      <c r="N23" s="4">
        <v>0</v>
      </c>
      <c r="O23" s="4">
        <v>0</v>
      </c>
      <c r="P23" s="4">
        <v>0</v>
      </c>
      <c r="Q23" s="27">
        <v>-1</v>
      </c>
      <c r="R23" s="28" t="s">
        <v>742</v>
      </c>
      <c r="S23" s="28" t="s">
        <v>742</v>
      </c>
      <c r="T23" s="28" t="s">
        <v>742</v>
      </c>
      <c r="U23" s="27">
        <v>-1</v>
      </c>
      <c r="V23" s="28">
        <v>-1</v>
      </c>
      <c r="W23" s="28">
        <v>-1</v>
      </c>
      <c r="X23" s="28">
        <v>-1</v>
      </c>
    </row>
    <row r="24" spans="4:24" ht="20.100000000000001" customHeight="1">
      <c r="D24" s="2"/>
      <c r="E24" s="3" t="s">
        <v>375</v>
      </c>
      <c r="F24" s="2" t="s">
        <v>376</v>
      </c>
      <c r="G24" s="4">
        <v>0</v>
      </c>
      <c r="H24" s="4">
        <v>0</v>
      </c>
      <c r="I24" s="4">
        <v>0</v>
      </c>
      <c r="J24" s="4">
        <v>0</v>
      </c>
      <c r="K24" s="4">
        <v>0</v>
      </c>
      <c r="M24" s="4">
        <v>0</v>
      </c>
      <c r="N24" s="4">
        <v>0</v>
      </c>
      <c r="O24" s="4">
        <v>0</v>
      </c>
      <c r="P24" s="4">
        <v>0</v>
      </c>
      <c r="Q24" s="27" t="s">
        <v>742</v>
      </c>
      <c r="R24" s="28" t="s">
        <v>742</v>
      </c>
      <c r="S24" s="28" t="s">
        <v>742</v>
      </c>
      <c r="T24" s="28" t="s">
        <v>742</v>
      </c>
      <c r="U24" s="27" t="s">
        <v>742</v>
      </c>
      <c r="V24" s="28" t="s">
        <v>742</v>
      </c>
      <c r="W24" s="28" t="s">
        <v>742</v>
      </c>
      <c r="X24" s="28" t="s">
        <v>742</v>
      </c>
    </row>
    <row r="25" spans="4:24" ht="20.100000000000001" customHeight="1">
      <c r="D25" s="2"/>
      <c r="E25" s="3"/>
      <c r="F25" s="2" t="s">
        <v>377</v>
      </c>
      <c r="G25" s="4">
        <v>5</v>
      </c>
      <c r="H25" s="4">
        <v>0</v>
      </c>
      <c r="I25" s="4">
        <v>0</v>
      </c>
      <c r="J25" s="4">
        <v>0</v>
      </c>
      <c r="K25" s="4">
        <v>0</v>
      </c>
      <c r="M25" s="4">
        <v>-5</v>
      </c>
      <c r="N25" s="4">
        <v>0</v>
      </c>
      <c r="O25" s="4">
        <v>0</v>
      </c>
      <c r="P25" s="4">
        <v>0</v>
      </c>
      <c r="Q25" s="27">
        <v>-1</v>
      </c>
      <c r="R25" s="28" t="s">
        <v>742</v>
      </c>
      <c r="S25" s="28" t="s">
        <v>742</v>
      </c>
      <c r="T25" s="28" t="s">
        <v>742</v>
      </c>
      <c r="U25" s="27">
        <v>-1</v>
      </c>
      <c r="V25" s="28">
        <v>-1</v>
      </c>
      <c r="W25" s="28">
        <v>-1</v>
      </c>
      <c r="X25" s="28">
        <v>-1</v>
      </c>
    </row>
    <row r="26" spans="4:24" ht="20.100000000000001" customHeight="1">
      <c r="D26" s="2"/>
      <c r="E26" s="3" t="s">
        <v>38</v>
      </c>
      <c r="F26" s="2" t="s">
        <v>378</v>
      </c>
    </row>
    <row r="27" spans="4:24" ht="20.100000000000001" customHeight="1">
      <c r="D27" s="2"/>
      <c r="E27" s="3" t="s">
        <v>379</v>
      </c>
      <c r="F27" s="2" t="s">
        <v>380</v>
      </c>
      <c r="G27" s="4">
        <v>2</v>
      </c>
      <c r="H27" s="4">
        <v>0</v>
      </c>
      <c r="I27" s="4">
        <v>0</v>
      </c>
      <c r="J27" s="4">
        <v>0</v>
      </c>
      <c r="K27" s="4">
        <v>0</v>
      </c>
      <c r="M27" s="4">
        <v>-2</v>
      </c>
      <c r="N27" s="4">
        <v>0</v>
      </c>
      <c r="O27" s="4">
        <v>0</v>
      </c>
      <c r="P27" s="4">
        <v>0</v>
      </c>
      <c r="Q27" s="27">
        <v>-1</v>
      </c>
      <c r="R27" s="28" t="s">
        <v>742</v>
      </c>
      <c r="S27" s="28" t="s">
        <v>742</v>
      </c>
      <c r="T27" s="28" t="s">
        <v>742</v>
      </c>
      <c r="U27" s="27">
        <v>-1</v>
      </c>
      <c r="V27" s="28">
        <v>-1</v>
      </c>
      <c r="W27" s="28">
        <v>-1</v>
      </c>
      <c r="X27" s="28">
        <v>-1</v>
      </c>
    </row>
    <row r="28" spans="4:24" ht="20.100000000000001" customHeight="1">
      <c r="D28" s="2"/>
      <c r="E28" s="3" t="s">
        <v>381</v>
      </c>
      <c r="F28" s="2" t="s">
        <v>382</v>
      </c>
      <c r="G28" s="4">
        <v>1</v>
      </c>
      <c r="H28" s="4">
        <v>0</v>
      </c>
      <c r="I28" s="4">
        <v>0</v>
      </c>
      <c r="J28" s="4">
        <v>0</v>
      </c>
      <c r="K28" s="4">
        <v>0</v>
      </c>
      <c r="M28" s="4">
        <v>-1</v>
      </c>
      <c r="N28" s="4">
        <v>0</v>
      </c>
      <c r="O28" s="4">
        <v>0</v>
      </c>
      <c r="P28" s="4">
        <v>0</v>
      </c>
      <c r="Q28" s="27">
        <v>-1</v>
      </c>
      <c r="R28" s="28" t="s">
        <v>742</v>
      </c>
      <c r="S28" s="28" t="s">
        <v>742</v>
      </c>
      <c r="T28" s="28" t="s">
        <v>742</v>
      </c>
      <c r="U28" s="27">
        <v>-1</v>
      </c>
      <c r="V28" s="28">
        <v>-1</v>
      </c>
      <c r="W28" s="28">
        <v>-1</v>
      </c>
      <c r="X28" s="28">
        <v>-1</v>
      </c>
    </row>
    <row r="29" spans="4:24" ht="20.100000000000001" customHeight="1">
      <c r="D29" s="2"/>
      <c r="E29" s="3" t="s">
        <v>383</v>
      </c>
      <c r="F29" s="2" t="s">
        <v>384</v>
      </c>
      <c r="G29" s="4">
        <v>1</v>
      </c>
      <c r="H29" s="4">
        <v>0</v>
      </c>
      <c r="I29" s="4">
        <v>0</v>
      </c>
      <c r="J29" s="4">
        <v>0</v>
      </c>
      <c r="K29" s="4">
        <v>0</v>
      </c>
      <c r="M29" s="4">
        <v>-1</v>
      </c>
      <c r="N29" s="4">
        <v>0</v>
      </c>
      <c r="O29" s="4">
        <v>0</v>
      </c>
      <c r="P29" s="4">
        <v>0</v>
      </c>
      <c r="Q29" s="27">
        <v>-1</v>
      </c>
      <c r="R29" s="28" t="s">
        <v>742</v>
      </c>
      <c r="S29" s="28" t="s">
        <v>742</v>
      </c>
      <c r="T29" s="28" t="s">
        <v>742</v>
      </c>
      <c r="U29" s="27">
        <v>-1</v>
      </c>
      <c r="V29" s="28">
        <v>-1</v>
      </c>
      <c r="W29" s="28">
        <v>-1</v>
      </c>
      <c r="X29" s="28">
        <v>-1</v>
      </c>
    </row>
    <row r="30" spans="4:24" ht="20.100000000000001" customHeight="1">
      <c r="D30" s="2"/>
      <c r="E30" s="3" t="s">
        <v>385</v>
      </c>
      <c r="F30" s="2" t="s">
        <v>386</v>
      </c>
      <c r="G30" s="4">
        <v>0</v>
      </c>
      <c r="H30" s="4">
        <v>0</v>
      </c>
      <c r="I30" s="4">
        <v>0</v>
      </c>
      <c r="J30" s="4">
        <v>0</v>
      </c>
      <c r="K30" s="4">
        <v>0</v>
      </c>
      <c r="M30" s="4">
        <v>0</v>
      </c>
      <c r="N30" s="4">
        <v>0</v>
      </c>
      <c r="O30" s="4">
        <v>0</v>
      </c>
      <c r="P30" s="4">
        <v>0</v>
      </c>
      <c r="Q30" s="27" t="s">
        <v>742</v>
      </c>
      <c r="R30" s="28" t="s">
        <v>742</v>
      </c>
      <c r="S30" s="28" t="s">
        <v>742</v>
      </c>
      <c r="T30" s="28" t="s">
        <v>742</v>
      </c>
      <c r="U30" s="27" t="s">
        <v>742</v>
      </c>
      <c r="V30" s="28" t="s">
        <v>742</v>
      </c>
      <c r="W30" s="28" t="s">
        <v>742</v>
      </c>
      <c r="X30" s="28" t="s">
        <v>742</v>
      </c>
    </row>
    <row r="31" spans="4:24" ht="20.100000000000001" customHeight="1">
      <c r="D31" s="2"/>
      <c r="E31" s="3" t="s">
        <v>387</v>
      </c>
      <c r="F31" s="2" t="s">
        <v>388</v>
      </c>
      <c r="G31" s="4">
        <v>0</v>
      </c>
      <c r="H31" s="4">
        <v>0</v>
      </c>
      <c r="I31" s="4">
        <v>0</v>
      </c>
      <c r="J31" s="4">
        <v>0</v>
      </c>
      <c r="K31" s="4">
        <v>0</v>
      </c>
      <c r="M31" s="4">
        <v>0</v>
      </c>
      <c r="N31" s="4">
        <v>0</v>
      </c>
      <c r="O31" s="4">
        <v>0</v>
      </c>
      <c r="P31" s="4">
        <v>0</v>
      </c>
      <c r="Q31" s="27" t="s">
        <v>742</v>
      </c>
      <c r="R31" s="28" t="s">
        <v>742</v>
      </c>
      <c r="S31" s="28" t="s">
        <v>742</v>
      </c>
      <c r="T31" s="28" t="s">
        <v>742</v>
      </c>
      <c r="U31" s="27" t="s">
        <v>742</v>
      </c>
      <c r="V31" s="28" t="s">
        <v>742</v>
      </c>
      <c r="W31" s="28" t="s">
        <v>742</v>
      </c>
      <c r="X31" s="28" t="s">
        <v>742</v>
      </c>
    </row>
    <row r="32" spans="4:24" ht="20.100000000000001" customHeight="1">
      <c r="D32" s="2"/>
      <c r="E32" s="3" t="s">
        <v>389</v>
      </c>
      <c r="F32" s="2" t="s">
        <v>390</v>
      </c>
      <c r="G32" s="4">
        <v>0</v>
      </c>
      <c r="H32" s="4">
        <v>0</v>
      </c>
      <c r="I32" s="4">
        <v>0</v>
      </c>
      <c r="J32" s="4">
        <v>0</v>
      </c>
      <c r="K32" s="4">
        <v>0</v>
      </c>
      <c r="M32" s="4">
        <v>0</v>
      </c>
      <c r="N32" s="4">
        <v>0</v>
      </c>
      <c r="O32" s="4">
        <v>0</v>
      </c>
      <c r="P32" s="4">
        <v>0</v>
      </c>
      <c r="Q32" s="27" t="s">
        <v>742</v>
      </c>
      <c r="R32" s="28" t="s">
        <v>742</v>
      </c>
      <c r="S32" s="28" t="s">
        <v>742</v>
      </c>
      <c r="T32" s="28" t="s">
        <v>742</v>
      </c>
      <c r="U32" s="27" t="s">
        <v>742</v>
      </c>
      <c r="V32" s="28" t="s">
        <v>742</v>
      </c>
      <c r="W32" s="28" t="s">
        <v>742</v>
      </c>
      <c r="X32" s="28" t="s">
        <v>742</v>
      </c>
    </row>
    <row r="33" spans="4:24" ht="20.100000000000001" customHeight="1">
      <c r="D33" s="2"/>
      <c r="E33" s="3" t="s">
        <v>391</v>
      </c>
      <c r="F33" s="2" t="s">
        <v>392</v>
      </c>
      <c r="G33" s="4">
        <v>2</v>
      </c>
      <c r="H33" s="4">
        <v>0</v>
      </c>
      <c r="I33" s="4">
        <v>0</v>
      </c>
      <c r="J33" s="4">
        <v>0</v>
      </c>
      <c r="K33" s="4">
        <v>0</v>
      </c>
      <c r="M33" s="4">
        <v>-2</v>
      </c>
      <c r="N33" s="4">
        <v>0</v>
      </c>
      <c r="O33" s="4">
        <v>0</v>
      </c>
      <c r="P33" s="4">
        <v>0</v>
      </c>
      <c r="Q33" s="27">
        <v>-1</v>
      </c>
      <c r="R33" s="28" t="s">
        <v>742</v>
      </c>
      <c r="S33" s="28" t="s">
        <v>742</v>
      </c>
      <c r="T33" s="28" t="s">
        <v>742</v>
      </c>
      <c r="U33" s="27">
        <v>-1</v>
      </c>
      <c r="V33" s="28">
        <v>-1</v>
      </c>
      <c r="W33" s="28">
        <v>-1</v>
      </c>
      <c r="X33" s="28">
        <v>-1</v>
      </c>
    </row>
    <row r="34" spans="4:24" ht="20.100000000000001" customHeight="1">
      <c r="D34" s="2"/>
      <c r="E34" s="3" t="s">
        <v>393</v>
      </c>
      <c r="F34" s="2" t="s">
        <v>394</v>
      </c>
      <c r="G34" s="4">
        <v>1</v>
      </c>
      <c r="H34" s="4">
        <v>0</v>
      </c>
      <c r="I34" s="4">
        <v>0</v>
      </c>
      <c r="J34" s="4">
        <v>0</v>
      </c>
      <c r="K34" s="4">
        <v>0</v>
      </c>
      <c r="M34" s="4">
        <v>-1</v>
      </c>
      <c r="N34" s="4">
        <v>0</v>
      </c>
      <c r="O34" s="4">
        <v>0</v>
      </c>
      <c r="P34" s="4">
        <v>0</v>
      </c>
      <c r="Q34" s="27">
        <v>-1</v>
      </c>
      <c r="R34" s="28" t="s">
        <v>742</v>
      </c>
      <c r="S34" s="28" t="s">
        <v>742</v>
      </c>
      <c r="T34" s="28" t="s">
        <v>742</v>
      </c>
      <c r="U34" s="27">
        <v>-1</v>
      </c>
      <c r="V34" s="28">
        <v>-1</v>
      </c>
      <c r="W34" s="28">
        <v>-1</v>
      </c>
      <c r="X34" s="28">
        <v>-1</v>
      </c>
    </row>
    <row r="35" spans="4:24" ht="20.100000000000001" customHeight="1">
      <c r="D35" s="2"/>
      <c r="E35" s="3" t="s">
        <v>395</v>
      </c>
      <c r="F35" s="2" t="s">
        <v>396</v>
      </c>
      <c r="G35" s="4">
        <v>1</v>
      </c>
      <c r="H35" s="4">
        <v>0</v>
      </c>
      <c r="I35" s="4">
        <v>0</v>
      </c>
      <c r="J35" s="4">
        <v>0</v>
      </c>
      <c r="K35" s="4">
        <v>0</v>
      </c>
      <c r="M35" s="4">
        <v>-1</v>
      </c>
      <c r="N35" s="4">
        <v>0</v>
      </c>
      <c r="O35" s="4">
        <v>0</v>
      </c>
      <c r="P35" s="4">
        <v>0</v>
      </c>
      <c r="Q35" s="27">
        <v>-1</v>
      </c>
      <c r="R35" s="28" t="s">
        <v>742</v>
      </c>
      <c r="S35" s="28" t="s">
        <v>742</v>
      </c>
      <c r="T35" s="28" t="s">
        <v>742</v>
      </c>
      <c r="U35" s="27">
        <v>-1</v>
      </c>
      <c r="V35" s="28">
        <v>-1</v>
      </c>
      <c r="W35" s="28">
        <v>-1</v>
      </c>
      <c r="X35" s="28">
        <v>-1</v>
      </c>
    </row>
    <row r="36" spans="4:24" ht="20.100000000000001" customHeight="1">
      <c r="D36" s="2"/>
      <c r="E36" s="3" t="s">
        <v>397</v>
      </c>
      <c r="F36" s="2" t="s">
        <v>398</v>
      </c>
      <c r="G36" s="4">
        <v>-4</v>
      </c>
      <c r="H36" s="4">
        <v>0</v>
      </c>
      <c r="I36" s="4">
        <v>0</v>
      </c>
      <c r="J36" s="4">
        <v>0</v>
      </c>
      <c r="K36" s="4">
        <v>0</v>
      </c>
      <c r="M36" s="4">
        <v>4</v>
      </c>
      <c r="N36" s="4">
        <v>0</v>
      </c>
      <c r="O36" s="4">
        <v>0</v>
      </c>
      <c r="P36" s="4">
        <v>0</v>
      </c>
      <c r="Q36" s="27">
        <v>-1</v>
      </c>
      <c r="R36" s="28" t="s">
        <v>742</v>
      </c>
      <c r="S36" s="28" t="s">
        <v>742</v>
      </c>
      <c r="T36" s="28" t="s">
        <v>742</v>
      </c>
      <c r="U36" s="27">
        <v>-1</v>
      </c>
      <c r="V36" s="28">
        <v>-1</v>
      </c>
      <c r="W36" s="28">
        <v>-1</v>
      </c>
      <c r="X36" s="28">
        <v>-1</v>
      </c>
    </row>
    <row r="37" spans="4:24" ht="20.100000000000001" customHeight="1">
      <c r="D37" s="2"/>
      <c r="E37" s="3" t="s">
        <v>399</v>
      </c>
      <c r="F37" s="2" t="s">
        <v>400</v>
      </c>
      <c r="G37" s="4">
        <v>-1</v>
      </c>
      <c r="H37" s="4">
        <v>0</v>
      </c>
      <c r="I37" s="4">
        <v>0</v>
      </c>
      <c r="J37" s="4">
        <v>0</v>
      </c>
      <c r="K37" s="4">
        <v>0</v>
      </c>
      <c r="M37" s="4">
        <v>1</v>
      </c>
      <c r="N37" s="4">
        <v>0</v>
      </c>
      <c r="O37" s="4">
        <v>0</v>
      </c>
      <c r="P37" s="4">
        <v>0</v>
      </c>
      <c r="Q37" s="27">
        <v>-1</v>
      </c>
      <c r="R37" s="28" t="s">
        <v>742</v>
      </c>
      <c r="S37" s="28" t="s">
        <v>742</v>
      </c>
      <c r="T37" s="28" t="s">
        <v>742</v>
      </c>
      <c r="U37" s="27">
        <v>-1</v>
      </c>
      <c r="V37" s="28">
        <v>-1</v>
      </c>
      <c r="W37" s="28">
        <v>-1</v>
      </c>
      <c r="X37" s="28">
        <v>-1</v>
      </c>
    </row>
    <row r="38" spans="4:24" ht="20.100000000000001" customHeight="1">
      <c r="D38" s="2"/>
      <c r="E38" s="3" t="s">
        <v>401</v>
      </c>
      <c r="F38" s="2" t="s">
        <v>402</v>
      </c>
      <c r="G38" s="4">
        <v>-1</v>
      </c>
      <c r="H38" s="4">
        <v>0</v>
      </c>
      <c r="I38" s="4">
        <v>0</v>
      </c>
      <c r="J38" s="4">
        <v>0</v>
      </c>
      <c r="K38" s="4">
        <v>0</v>
      </c>
      <c r="M38" s="4">
        <v>1</v>
      </c>
      <c r="N38" s="4">
        <v>0</v>
      </c>
      <c r="O38" s="4">
        <v>0</v>
      </c>
      <c r="P38" s="4">
        <v>0</v>
      </c>
      <c r="Q38" s="27">
        <v>-1</v>
      </c>
      <c r="R38" s="28" t="s">
        <v>742</v>
      </c>
      <c r="S38" s="28" t="s">
        <v>742</v>
      </c>
      <c r="T38" s="28" t="s">
        <v>742</v>
      </c>
      <c r="U38" s="27">
        <v>-1</v>
      </c>
      <c r="V38" s="28">
        <v>-1</v>
      </c>
      <c r="W38" s="28">
        <v>-1</v>
      </c>
      <c r="X38" s="28">
        <v>-1</v>
      </c>
    </row>
    <row r="39" spans="4:24" ht="20.100000000000001" customHeight="1">
      <c r="D39" s="2"/>
      <c r="E39" s="3" t="s">
        <v>403</v>
      </c>
      <c r="F39" s="2" t="s">
        <v>404</v>
      </c>
      <c r="G39" s="4">
        <v>-1</v>
      </c>
      <c r="H39" s="4">
        <v>0</v>
      </c>
      <c r="I39" s="4">
        <v>0</v>
      </c>
      <c r="J39" s="4">
        <v>0</v>
      </c>
      <c r="K39" s="4">
        <v>0</v>
      </c>
      <c r="M39" s="4">
        <v>1</v>
      </c>
      <c r="N39" s="4">
        <v>0</v>
      </c>
      <c r="O39" s="4">
        <v>0</v>
      </c>
      <c r="P39" s="4">
        <v>0</v>
      </c>
      <c r="Q39" s="27">
        <v>-1</v>
      </c>
      <c r="R39" s="28" t="s">
        <v>742</v>
      </c>
      <c r="S39" s="28" t="s">
        <v>742</v>
      </c>
      <c r="T39" s="28" t="s">
        <v>742</v>
      </c>
      <c r="U39" s="27">
        <v>-1</v>
      </c>
      <c r="V39" s="28">
        <v>-1</v>
      </c>
      <c r="W39" s="28">
        <v>-1</v>
      </c>
      <c r="X39" s="28">
        <v>-1</v>
      </c>
    </row>
    <row r="40" spans="4:24" ht="20.100000000000001" customHeight="1">
      <c r="D40" s="2"/>
      <c r="E40" s="3" t="s">
        <v>405</v>
      </c>
      <c r="F40" s="2" t="s">
        <v>406</v>
      </c>
      <c r="G40" s="4">
        <v>-1</v>
      </c>
      <c r="H40" s="4">
        <v>0</v>
      </c>
      <c r="I40" s="4">
        <v>0</v>
      </c>
      <c r="J40" s="4">
        <v>0</v>
      </c>
      <c r="K40" s="4">
        <v>0</v>
      </c>
      <c r="M40" s="4">
        <v>1</v>
      </c>
      <c r="N40" s="4">
        <v>0</v>
      </c>
      <c r="O40" s="4">
        <v>0</v>
      </c>
      <c r="P40" s="4">
        <v>0</v>
      </c>
      <c r="Q40" s="27">
        <v>-1</v>
      </c>
      <c r="R40" s="28" t="s">
        <v>742</v>
      </c>
      <c r="S40" s="28" t="s">
        <v>742</v>
      </c>
      <c r="T40" s="28" t="s">
        <v>742</v>
      </c>
      <c r="U40" s="27">
        <v>-1</v>
      </c>
      <c r="V40" s="28">
        <v>-1</v>
      </c>
      <c r="W40" s="28">
        <v>-1</v>
      </c>
      <c r="X40" s="28">
        <v>-1</v>
      </c>
    </row>
    <row r="41" spans="4:24" ht="20.100000000000001" customHeight="1">
      <c r="D41" s="2"/>
      <c r="E41" s="3" t="s">
        <v>407</v>
      </c>
      <c r="F41" s="2" t="s">
        <v>408</v>
      </c>
      <c r="G41" s="4">
        <v>1</v>
      </c>
      <c r="H41" s="4">
        <v>0</v>
      </c>
      <c r="I41" s="4">
        <v>0</v>
      </c>
      <c r="J41" s="4">
        <v>0</v>
      </c>
      <c r="K41" s="4">
        <v>0</v>
      </c>
      <c r="M41" s="4">
        <v>-1</v>
      </c>
      <c r="N41" s="4">
        <v>0</v>
      </c>
      <c r="O41" s="4">
        <v>0</v>
      </c>
      <c r="P41" s="4">
        <v>0</v>
      </c>
      <c r="Q41" s="27">
        <v>-1</v>
      </c>
      <c r="R41" s="28" t="s">
        <v>742</v>
      </c>
      <c r="S41" s="28" t="s">
        <v>742</v>
      </c>
      <c r="T41" s="28" t="s">
        <v>742</v>
      </c>
      <c r="U41" s="27">
        <v>-1</v>
      </c>
      <c r="V41" s="28">
        <v>-1</v>
      </c>
      <c r="W41" s="28">
        <v>-1</v>
      </c>
      <c r="X41" s="28">
        <v>-1</v>
      </c>
    </row>
    <row r="42" spans="4:24" ht="20.100000000000001" customHeight="1">
      <c r="D42" s="2"/>
      <c r="E42" s="3" t="s">
        <v>409</v>
      </c>
      <c r="F42" s="2" t="s">
        <v>410</v>
      </c>
      <c r="G42" s="4">
        <v>0</v>
      </c>
      <c r="H42" s="4">
        <v>0</v>
      </c>
      <c r="I42" s="4">
        <v>0</v>
      </c>
      <c r="J42" s="4">
        <v>0</v>
      </c>
      <c r="K42" s="4">
        <v>0</v>
      </c>
      <c r="M42" s="4">
        <v>0</v>
      </c>
      <c r="N42" s="4">
        <v>0</v>
      </c>
      <c r="O42" s="4">
        <v>0</v>
      </c>
      <c r="P42" s="4">
        <v>0</v>
      </c>
      <c r="Q42" s="27" t="s">
        <v>742</v>
      </c>
      <c r="R42" s="28" t="s">
        <v>742</v>
      </c>
      <c r="S42" s="28" t="s">
        <v>742</v>
      </c>
      <c r="T42" s="28" t="s">
        <v>742</v>
      </c>
      <c r="U42" s="27" t="s">
        <v>742</v>
      </c>
      <c r="V42" s="28" t="s">
        <v>742</v>
      </c>
      <c r="W42" s="28" t="s">
        <v>742</v>
      </c>
      <c r="X42" s="28" t="s">
        <v>742</v>
      </c>
    </row>
    <row r="43" spans="4:24" ht="20.100000000000001" customHeight="1">
      <c r="D43" s="2"/>
      <c r="E43" s="3" t="s">
        <v>411</v>
      </c>
      <c r="F43" s="2" t="s">
        <v>412</v>
      </c>
      <c r="G43" s="4">
        <v>1</v>
      </c>
      <c r="H43" s="4">
        <v>0</v>
      </c>
      <c r="I43" s="4">
        <v>0</v>
      </c>
      <c r="J43" s="4">
        <v>0</v>
      </c>
      <c r="K43" s="4">
        <v>0</v>
      </c>
      <c r="M43" s="4">
        <v>-1</v>
      </c>
      <c r="N43" s="4">
        <v>0</v>
      </c>
      <c r="O43" s="4">
        <v>0</v>
      </c>
      <c r="P43" s="4">
        <v>0</v>
      </c>
      <c r="Q43" s="27">
        <v>-1</v>
      </c>
      <c r="R43" s="28" t="s">
        <v>742</v>
      </c>
      <c r="S43" s="28" t="s">
        <v>742</v>
      </c>
      <c r="T43" s="28" t="s">
        <v>742</v>
      </c>
      <c r="U43" s="27">
        <v>-1</v>
      </c>
      <c r="V43" s="28">
        <v>-1</v>
      </c>
      <c r="W43" s="28">
        <v>-1</v>
      </c>
      <c r="X43" s="28">
        <v>-1</v>
      </c>
    </row>
    <row r="44" spans="4:24" ht="20.100000000000001" customHeight="1">
      <c r="D44" s="2"/>
      <c r="E44" s="3" t="s">
        <v>413</v>
      </c>
      <c r="F44" s="2" t="s">
        <v>414</v>
      </c>
      <c r="G44" s="4">
        <v>0</v>
      </c>
      <c r="H44" s="4">
        <v>0</v>
      </c>
      <c r="I44" s="4">
        <v>0</v>
      </c>
      <c r="J44" s="4">
        <v>0</v>
      </c>
      <c r="K44" s="4">
        <v>0</v>
      </c>
      <c r="M44" s="4">
        <v>0</v>
      </c>
      <c r="N44" s="4">
        <v>0</v>
      </c>
      <c r="O44" s="4">
        <v>0</v>
      </c>
      <c r="P44" s="4">
        <v>0</v>
      </c>
      <c r="Q44" s="27" t="s">
        <v>742</v>
      </c>
      <c r="R44" s="28" t="s">
        <v>742</v>
      </c>
      <c r="S44" s="28" t="s">
        <v>742</v>
      </c>
      <c r="T44" s="28" t="s">
        <v>742</v>
      </c>
      <c r="U44" s="27" t="s">
        <v>742</v>
      </c>
      <c r="V44" s="28" t="s">
        <v>742</v>
      </c>
      <c r="W44" s="28" t="s">
        <v>742</v>
      </c>
      <c r="X44" s="28" t="s">
        <v>742</v>
      </c>
    </row>
    <row r="45" spans="4:24" ht="20.100000000000001" customHeight="1">
      <c r="D45" s="2"/>
      <c r="E45" s="3"/>
      <c r="F45" s="2" t="s">
        <v>415</v>
      </c>
      <c r="G45" s="4">
        <v>2</v>
      </c>
      <c r="H45" s="4">
        <v>0</v>
      </c>
      <c r="I45" s="4">
        <v>0</v>
      </c>
      <c r="J45" s="4">
        <v>0</v>
      </c>
      <c r="K45" s="4">
        <v>0</v>
      </c>
      <c r="M45" s="4">
        <v>-2</v>
      </c>
      <c r="N45" s="4">
        <v>0</v>
      </c>
      <c r="O45" s="4">
        <v>0</v>
      </c>
      <c r="P45" s="4">
        <v>0</v>
      </c>
      <c r="Q45" s="27">
        <v>-1</v>
      </c>
      <c r="R45" s="28" t="s">
        <v>742</v>
      </c>
      <c r="S45" s="28" t="s">
        <v>742</v>
      </c>
      <c r="T45" s="28" t="s">
        <v>742</v>
      </c>
      <c r="U45" s="27">
        <v>-1</v>
      </c>
      <c r="V45" s="28">
        <v>-1</v>
      </c>
      <c r="W45" s="28">
        <v>-1</v>
      </c>
      <c r="X45" s="28">
        <v>-1</v>
      </c>
    </row>
    <row r="46" spans="4:24" ht="20.100000000000001" customHeight="1">
      <c r="D46" s="2"/>
      <c r="E46" s="3" t="s">
        <v>39</v>
      </c>
      <c r="F46" s="2" t="s">
        <v>416</v>
      </c>
      <c r="G46" s="4">
        <v>1</v>
      </c>
      <c r="H46" s="4">
        <v>0</v>
      </c>
      <c r="I46" s="4">
        <v>0</v>
      </c>
      <c r="J46" s="4">
        <v>0</v>
      </c>
      <c r="K46" s="4">
        <v>0</v>
      </c>
      <c r="M46" s="4">
        <v>-1</v>
      </c>
      <c r="N46" s="4">
        <v>0</v>
      </c>
      <c r="O46" s="4">
        <v>0</v>
      </c>
      <c r="P46" s="4">
        <v>0</v>
      </c>
      <c r="Q46" s="27">
        <v>-1</v>
      </c>
      <c r="R46" s="28" t="s">
        <v>742</v>
      </c>
      <c r="S46" s="28" t="s">
        <v>742</v>
      </c>
      <c r="T46" s="28" t="s">
        <v>742</v>
      </c>
      <c r="U46" s="27">
        <v>-1</v>
      </c>
      <c r="V46" s="28">
        <v>-1</v>
      </c>
      <c r="W46" s="28">
        <v>-1</v>
      </c>
      <c r="X46" s="28">
        <v>-1</v>
      </c>
    </row>
    <row r="47" spans="4:24" ht="20.100000000000001" customHeight="1">
      <c r="D47" s="2"/>
      <c r="E47" s="3" t="s">
        <v>45</v>
      </c>
      <c r="F47" s="2" t="s">
        <v>417</v>
      </c>
      <c r="G47" s="4">
        <v>6</v>
      </c>
      <c r="H47" s="4">
        <v>0</v>
      </c>
      <c r="I47" s="4">
        <v>0</v>
      </c>
      <c r="J47" s="4">
        <v>0</v>
      </c>
      <c r="K47" s="4">
        <v>0</v>
      </c>
      <c r="M47" s="4">
        <v>-6</v>
      </c>
      <c r="N47" s="4">
        <v>0</v>
      </c>
      <c r="O47" s="4">
        <v>0</v>
      </c>
      <c r="P47" s="4">
        <v>0</v>
      </c>
      <c r="Q47" s="27">
        <v>-1</v>
      </c>
      <c r="R47" s="28" t="s">
        <v>742</v>
      </c>
      <c r="S47" s="28" t="s">
        <v>742</v>
      </c>
      <c r="T47" s="28" t="s">
        <v>742</v>
      </c>
      <c r="U47" s="27">
        <v>-1</v>
      </c>
      <c r="V47" s="28">
        <v>-1</v>
      </c>
      <c r="W47" s="28">
        <v>-1</v>
      </c>
      <c r="X47" s="28">
        <v>-1</v>
      </c>
    </row>
    <row r="48" spans="4:24" ht="20.100000000000001" customHeight="1">
      <c r="D48" s="2"/>
      <c r="E48" s="3" t="s">
        <v>159</v>
      </c>
      <c r="F48" s="2" t="s">
        <v>418</v>
      </c>
      <c r="G48" s="4">
        <v>1</v>
      </c>
      <c r="H48" s="4">
        <v>0</v>
      </c>
      <c r="I48" s="4">
        <v>0</v>
      </c>
      <c r="J48" s="4">
        <v>0</v>
      </c>
      <c r="K48" s="4">
        <v>0</v>
      </c>
    </row>
    <row r="49" spans="4:11" ht="20.100000000000001" customHeight="1">
      <c r="D49" s="2"/>
      <c r="E49" s="3" t="s">
        <v>160</v>
      </c>
      <c r="F49" s="2" t="s">
        <v>419</v>
      </c>
      <c r="G49" s="4">
        <v>7</v>
      </c>
      <c r="H49" s="4">
        <v>0</v>
      </c>
      <c r="I49" s="4">
        <v>0</v>
      </c>
      <c r="J49" s="4">
        <v>0</v>
      </c>
      <c r="K49" s="4">
        <v>0</v>
      </c>
    </row>
    <row r="50" spans="4:11">
      <c r="D50" s="64" t="s">
        <v>536</v>
      </c>
    </row>
  </sheetData>
  <mergeCells count="4">
    <mergeCell ref="M3:P3"/>
    <mergeCell ref="Q3:T3"/>
    <mergeCell ref="U3:X3"/>
    <mergeCell ref="D3:K3"/>
  </mergeCells>
  <hyperlinks>
    <hyperlink ref="A1" location="T!A1" display="TURINYS"/>
  </hyperlinks>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Sheet49">
    <tabColor rgb="FFFF0000"/>
  </sheetPr>
  <dimension ref="A9:R123"/>
  <sheetViews>
    <sheetView showGridLines="0" workbookViewId="0">
      <pane ySplit="10" topLeftCell="A11" activePane="bottomLeft" state="frozen"/>
      <selection pane="bottomLeft" activeCell="A23" sqref="A23"/>
    </sheetView>
  </sheetViews>
  <sheetFormatPr defaultRowHeight="13.2"/>
  <cols>
    <col min="2" max="2" width="5.6640625" bestFit="1" customWidth="1"/>
    <col min="3" max="3" width="26.109375" customWidth="1"/>
    <col min="4" max="8" width="8.44140625" customWidth="1"/>
    <col min="13" max="13" width="13.88671875" bestFit="1" customWidth="1"/>
    <col min="14" max="18" width="9.33203125" bestFit="1" customWidth="1"/>
  </cols>
  <sheetData>
    <row r="9" spans="1:18">
      <c r="C9" s="2">
        <v>4</v>
      </c>
      <c r="D9" s="2">
        <v>5</v>
      </c>
      <c r="E9" s="2">
        <v>6</v>
      </c>
      <c r="F9" s="2">
        <v>7</v>
      </c>
      <c r="G9" s="2">
        <v>8</v>
      </c>
      <c r="H9" s="2">
        <v>9</v>
      </c>
      <c r="K9" s="50" t="s">
        <v>479</v>
      </c>
      <c r="L9" s="59"/>
      <c r="M9" s="2">
        <v>2</v>
      </c>
      <c r="N9" s="2">
        <v>3</v>
      </c>
      <c r="O9" s="2">
        <v>4</v>
      </c>
      <c r="P9" s="2">
        <v>5</v>
      </c>
      <c r="Q9" s="2">
        <v>6</v>
      </c>
      <c r="R9" s="2">
        <v>7</v>
      </c>
    </row>
    <row r="10" spans="1:18">
      <c r="A10" s="1" t="s">
        <v>447</v>
      </c>
      <c r="B10" s="1" t="s">
        <v>448</v>
      </c>
      <c r="C10" s="2" t="s">
        <v>199</v>
      </c>
      <c r="D10" s="1">
        <f>PN!G4</f>
        <v>2012</v>
      </c>
      <c r="E10" s="1">
        <f t="shared" ref="E10:H10" si="0">D10+1</f>
        <v>2013</v>
      </c>
      <c r="F10" s="1">
        <f t="shared" si="0"/>
        <v>2014</v>
      </c>
      <c r="G10" s="1">
        <f t="shared" si="0"/>
        <v>2015</v>
      </c>
      <c r="H10" s="1">
        <f t="shared" si="0"/>
        <v>2016</v>
      </c>
      <c r="K10" s="1" t="s">
        <v>447</v>
      </c>
      <c r="L10" s="1" t="s">
        <v>448</v>
      </c>
      <c r="M10" s="2" t="s">
        <v>199</v>
      </c>
      <c r="N10" s="1">
        <f>D10</f>
        <v>2012</v>
      </c>
      <c r="O10" s="1">
        <f t="shared" ref="O10" si="1">N10+1</f>
        <v>2013</v>
      </c>
      <c r="P10" s="1">
        <f t="shared" ref="P10" si="2">O10+1</f>
        <v>2014</v>
      </c>
      <c r="Q10" s="1">
        <f t="shared" ref="Q10" si="3">P10+1</f>
        <v>2015</v>
      </c>
      <c r="R10" s="1">
        <f t="shared" ref="R10" si="4">Q10+1</f>
        <v>2016</v>
      </c>
    </row>
    <row r="11" spans="1:18">
      <c r="A11" s="2" t="s">
        <v>472</v>
      </c>
      <c r="B11" s="2">
        <v>1</v>
      </c>
      <c r="C11" s="2" t="str">
        <f>VLOOKUP($B11,Complex!$C$4:$K$132,C$9,FALSE)</f>
        <v>Bendrasis pelningumas</v>
      </c>
      <c r="D11" s="61">
        <f>VLOOKUP($B11,Complex!$C$4:$K$132,D$9,FALSE)</f>
        <v>0.31266713581984518</v>
      </c>
      <c r="E11" s="61">
        <f>VLOOKUP($B11,Complex!$C$4:$K$132,E$9,FALSE)</f>
        <v>0.31266713581984518</v>
      </c>
      <c r="F11" s="61">
        <f>VLOOKUP($B11,Complex!$C$4:$K$132,F$9,FALSE)</f>
        <v>0.31266713581984518</v>
      </c>
      <c r="G11" s="61">
        <f>VLOOKUP($B11,Complex!$C$4:$K$132,G$9,FALSE)</f>
        <v>0.31266713581984518</v>
      </c>
      <c r="H11" s="61">
        <f>VLOOKUP($B11,Complex!$C$4:$K$132,H$9,FALSE)</f>
        <v>0.33751480939438289</v>
      </c>
      <c r="K11" s="2"/>
      <c r="L11" s="2">
        <v>1</v>
      </c>
      <c r="M11" s="2" t="str">
        <f t="shared" ref="M11:R13" si="5">VLOOKUP($L11,$B$11:$H$30,M$9,FALSE)</f>
        <v>Bendrasis pelningumas</v>
      </c>
      <c r="N11" s="62">
        <f t="shared" si="5"/>
        <v>0.31266713581984518</v>
      </c>
      <c r="O11" s="62">
        <f t="shared" si="5"/>
        <v>0.31266713581984518</v>
      </c>
      <c r="P11" s="62">
        <f t="shared" si="5"/>
        <v>0.31266713581984518</v>
      </c>
      <c r="Q11" s="62">
        <f t="shared" si="5"/>
        <v>0.31266713581984518</v>
      </c>
      <c r="R11" s="62">
        <f t="shared" si="5"/>
        <v>0.33751480939438289</v>
      </c>
    </row>
    <row r="12" spans="1:18">
      <c r="A12" s="2" t="s">
        <v>472</v>
      </c>
      <c r="B12" s="2">
        <v>2</v>
      </c>
      <c r="C12" s="2" t="str">
        <f>VLOOKUP($B12,Complex!$C$4:$K$132,C$9,FALSE)</f>
        <v>EBITDA pelningumas</v>
      </c>
      <c r="D12" s="61">
        <f>VLOOKUP($B12,Complex!$C$4:$K$132,D$9,FALSE)</f>
        <v>6.9598874032371569E-2</v>
      </c>
      <c r="E12" s="61">
        <f>VLOOKUP($B12,Complex!$C$4:$K$132,E$9,FALSE)</f>
        <v>6.9598874032371569E-2</v>
      </c>
      <c r="F12" s="61">
        <f>VLOOKUP($B12,Complex!$C$4:$K$132,F$9,FALSE)</f>
        <v>6.9598874032371569E-2</v>
      </c>
      <c r="G12" s="61">
        <f>VLOOKUP($B12,Complex!$C$4:$K$132,G$9,FALSE)</f>
        <v>6.9598874032371569E-2</v>
      </c>
      <c r="H12" s="61">
        <f>VLOOKUP($B12,Complex!$C$4:$K$132,H$9,FALSE)</f>
        <v>0.11018189420865565</v>
      </c>
      <c r="K12" s="2"/>
      <c r="L12" s="2">
        <v>2</v>
      </c>
      <c r="M12" s="2" t="str">
        <f t="shared" si="5"/>
        <v>EBITDA pelningumas</v>
      </c>
      <c r="N12" s="62">
        <f t="shared" si="5"/>
        <v>6.9598874032371569E-2</v>
      </c>
      <c r="O12" s="62">
        <f t="shared" si="5"/>
        <v>6.9598874032371569E-2</v>
      </c>
      <c r="P12" s="62">
        <f t="shared" si="5"/>
        <v>6.9598874032371569E-2</v>
      </c>
      <c r="Q12" s="62">
        <f t="shared" si="5"/>
        <v>6.9598874032371569E-2</v>
      </c>
      <c r="R12" s="62">
        <f t="shared" si="5"/>
        <v>0.11018189420865565</v>
      </c>
    </row>
    <row r="13" spans="1:18">
      <c r="A13" s="2" t="s">
        <v>472</v>
      </c>
      <c r="B13" s="2">
        <v>3</v>
      </c>
      <c r="C13" s="2" t="str">
        <f>VLOOKUP($B13,Complex!$C$4:$K$132,C$9,FALSE)</f>
        <v>EBIT pelningumas</v>
      </c>
      <c r="D13" s="61">
        <f>VLOOKUP($B13,Complex!$C$4:$K$132,D$9,FALSE)</f>
        <v>2.2378606615059818E-2</v>
      </c>
      <c r="E13" s="61">
        <f>VLOOKUP($B13,Complex!$C$4:$K$132,E$9,FALSE)</f>
        <v>2.2378606615059818E-2</v>
      </c>
      <c r="F13" s="61">
        <f>VLOOKUP($B13,Complex!$C$4:$K$132,F$9,FALSE)</f>
        <v>2.2378606615059818E-2</v>
      </c>
      <c r="G13" s="61">
        <f>VLOOKUP($B13,Complex!$C$4:$K$132,G$9,FALSE)</f>
        <v>2.2378606615059818E-2</v>
      </c>
      <c r="H13" s="61">
        <f>VLOOKUP($B13,Complex!$C$4:$K$132,H$9,FALSE)</f>
        <v>7.3106139800682979E-2</v>
      </c>
      <c r="K13" s="2"/>
      <c r="L13" s="2">
        <v>3</v>
      </c>
      <c r="M13" s="2" t="str">
        <f t="shared" si="5"/>
        <v>EBIT pelningumas</v>
      </c>
      <c r="N13" s="62">
        <f t="shared" si="5"/>
        <v>2.2378606615059818E-2</v>
      </c>
      <c r="O13" s="62">
        <f t="shared" si="5"/>
        <v>2.2378606615059818E-2</v>
      </c>
      <c r="P13" s="62">
        <f t="shared" si="5"/>
        <v>2.2378606615059818E-2</v>
      </c>
      <c r="Q13" s="62">
        <f t="shared" si="5"/>
        <v>2.2378606615059818E-2</v>
      </c>
      <c r="R13" s="62">
        <f t="shared" si="5"/>
        <v>7.3106139800682979E-2</v>
      </c>
    </row>
    <row r="14" spans="1:18">
      <c r="A14" s="2" t="s">
        <v>472</v>
      </c>
      <c r="B14" s="2">
        <v>4</v>
      </c>
      <c r="C14" s="2" t="str">
        <f>VLOOKUP($B14,Complex!$C$4:$K$132,C$9,FALSE)</f>
        <v>Grynasis veiklos pelningumas po mokesčių</v>
      </c>
      <c r="D14" s="61">
        <f>VLOOKUP($B14,Complex!$C$4:$K$132,D$9,FALSE)</f>
        <v>1.9021815622800847E-2</v>
      </c>
      <c r="E14" s="61">
        <f>VLOOKUP($B14,Complex!$C$4:$K$132,E$9,FALSE)</f>
        <v>1.9021815622800847E-2</v>
      </c>
      <c r="F14" s="61">
        <f>VLOOKUP($B14,Complex!$C$4:$K$132,F$9,FALSE)</f>
        <v>1.9021815622800847E-2</v>
      </c>
      <c r="G14" s="61">
        <f>VLOOKUP($B14,Complex!$C$4:$K$132,G$9,FALSE)</f>
        <v>1.9021815622800847E-2</v>
      </c>
      <c r="H14" s="61">
        <f>VLOOKUP($B14,Complex!$C$4:$K$132,H$9,FALSE)</f>
        <v>6.2140218830580525E-2</v>
      </c>
    </row>
    <row r="15" spans="1:18">
      <c r="A15" s="2" t="s">
        <v>472</v>
      </c>
      <c r="B15" s="2">
        <v>5</v>
      </c>
      <c r="C15" s="2" t="str">
        <f>VLOOKUP($B15,Complex!$C$4:$K$132,C$9,FALSE)</f>
        <v>Pelningumo</v>
      </c>
      <c r="D15" s="61">
        <f>VLOOKUP($B15,Complex!$C$4:$K$132,D$9,FALSE)</f>
        <v>1.8789584799437015E-2</v>
      </c>
      <c r="E15" s="61">
        <f>VLOOKUP($B15,Complex!$C$4:$K$132,E$9,FALSE)</f>
        <v>1.8789584799437015E-2</v>
      </c>
      <c r="F15" s="61">
        <f>VLOOKUP($B15,Complex!$C$4:$K$132,F$9,FALSE)</f>
        <v>1.8789584799437015E-2</v>
      </c>
      <c r="G15" s="61">
        <f>VLOOKUP($B15,Complex!$C$4:$K$132,G$9,FALSE)</f>
        <v>1.8789584799437015E-2</v>
      </c>
      <c r="H15" s="61">
        <f>VLOOKUP($B15,Complex!$C$4:$K$132,H$9,FALSE)</f>
        <v>7.1642623179315634E-2</v>
      </c>
    </row>
    <row r="16" spans="1:18">
      <c r="A16" s="2" t="s">
        <v>472</v>
      </c>
      <c r="B16" s="2">
        <v>6</v>
      </c>
      <c r="C16" s="2" t="str">
        <f>VLOOKUP($B16,Complex!$C$4:$K$132,C$9,FALSE)</f>
        <v>Grynasis pelningumas</v>
      </c>
      <c r="D16" s="61">
        <f>VLOOKUP($B16,Complex!$C$4:$K$132,D$9,FALSE)</f>
        <v>1.3722730471498945E-2</v>
      </c>
      <c r="E16" s="61">
        <f>VLOOKUP($B16,Complex!$C$4:$K$132,E$9,FALSE)</f>
        <v>1.3722730471498945E-2</v>
      </c>
      <c r="F16" s="61">
        <f>VLOOKUP($B16,Complex!$C$4:$K$132,F$9,FALSE)</f>
        <v>1.3722730471498945E-2</v>
      </c>
      <c r="G16" s="61">
        <f>VLOOKUP($B16,Complex!$C$4:$K$132,G$9,FALSE)</f>
        <v>1.3722730471498945E-2</v>
      </c>
      <c r="H16" s="61">
        <f>VLOOKUP($B16,Complex!$C$4:$K$132,H$9,FALSE)</f>
        <v>6.0422329082166007E-2</v>
      </c>
    </row>
    <row r="17" spans="1:8">
      <c r="A17" s="2" t="s">
        <v>472</v>
      </c>
      <c r="B17" s="2">
        <v>7</v>
      </c>
      <c r="C17" s="2" t="str">
        <f>VLOOKUP($B17,Complex!$C$4:$K$132,C$9,FALSE)</f>
        <v>Pardavimo pajamos vienam darbuotojui</v>
      </c>
      <c r="D17" s="61">
        <f>VLOOKUP($B17,Complex!$C$4:$K$132,D$9,FALSE)</f>
        <v>34.158653846153847</v>
      </c>
      <c r="E17" s="61">
        <f>VLOOKUP($B17,Complex!$C$4:$K$132,E$9,FALSE)</f>
        <v>34.158653846153847</v>
      </c>
      <c r="F17" s="61">
        <f>VLOOKUP($B17,Complex!$C$4:$K$132,F$9,FALSE)</f>
        <v>34.158653846153847</v>
      </c>
      <c r="G17" s="61">
        <f>VLOOKUP($B17,Complex!$C$4:$K$132,G$9,FALSE)</f>
        <v>34.158653846153847</v>
      </c>
      <c r="H17" s="61">
        <f>VLOOKUP($B17,Complex!$C$4:$K$132,H$9,FALSE)</f>
        <v>34.49278846153846</v>
      </c>
    </row>
    <row r="18" spans="1:8">
      <c r="A18" s="2" t="s">
        <v>472</v>
      </c>
      <c r="B18" s="2">
        <v>8</v>
      </c>
      <c r="C18" s="2" t="str">
        <f>VLOOKUP($B18,Complex!$C$4:$K$132,C$9,FALSE)</f>
        <v>Grynasis pelnas vienam darbuotojui</v>
      </c>
      <c r="D18" s="61">
        <f>VLOOKUP($B18,Complex!$C$4:$K$132,D$9,FALSE)</f>
        <v>0.46875</v>
      </c>
      <c r="E18" s="61">
        <f>VLOOKUP($B18,Complex!$C$4:$K$132,E$9,FALSE)</f>
        <v>0.46875</v>
      </c>
      <c r="F18" s="61">
        <f>VLOOKUP($B18,Complex!$C$4:$K$132,F$9,FALSE)</f>
        <v>0.46875</v>
      </c>
      <c r="G18" s="61">
        <f>VLOOKUP($B18,Complex!$C$4:$K$132,G$9,FALSE)</f>
        <v>0.46875</v>
      </c>
      <c r="H18" s="61">
        <f>VLOOKUP($B18,Complex!$C$4:$K$132,H$9,FALSE)</f>
        <v>2.0841346153846154</v>
      </c>
    </row>
    <row r="19" spans="1:8">
      <c r="A19" s="2" t="s">
        <v>472</v>
      </c>
      <c r="B19" s="2">
        <v>9</v>
      </c>
      <c r="C19" s="2" t="str">
        <f>VLOOKUP($B19,Complex!$C$4:$K$132,C$9,FALSE)</f>
        <v>Darbo apmokėjimo išlaidos vienam darbuotojui</v>
      </c>
      <c r="D19" s="61">
        <f>VLOOKUP($B19,Complex!$C$4:$K$132,D$9,FALSE)</f>
        <v>5.4663461538461542</v>
      </c>
      <c r="E19" s="61">
        <f>VLOOKUP($B19,Complex!$C$4:$K$132,E$9,FALSE)</f>
        <v>5.4663461538461542</v>
      </c>
      <c r="F19" s="61">
        <f>VLOOKUP($B19,Complex!$C$4:$K$132,F$9,FALSE)</f>
        <v>5.4663461538461542</v>
      </c>
      <c r="G19" s="61">
        <f>VLOOKUP($B19,Complex!$C$4:$K$132,G$9,FALSE)</f>
        <v>5.4663461538461542</v>
      </c>
      <c r="H19" s="61">
        <f>VLOOKUP($B19,Complex!$C$4:$K$132,H$9,FALSE)</f>
        <v>5.0576923076923075</v>
      </c>
    </row>
    <row r="20" spans="1:8">
      <c r="A20" s="2" t="s">
        <v>472</v>
      </c>
      <c r="B20" s="2">
        <v>10</v>
      </c>
      <c r="C20" s="2" t="str">
        <f>VLOOKUP($B20,Complex!$C$4:$K$132,C$9,FALSE)</f>
        <v>Veiklos pelningumas</v>
      </c>
      <c r="D20" s="61">
        <f>VLOOKUP($B20,Complex!$C$4:$K$132,D$9,FALSE)</f>
        <v>2.6882477128782549E-2</v>
      </c>
      <c r="E20" s="61">
        <f>VLOOKUP($B20,Complex!$C$4:$K$132,E$9,FALSE)</f>
        <v>2.6882477128782549E-2</v>
      </c>
      <c r="F20" s="61">
        <f>VLOOKUP($B20,Complex!$C$4:$K$132,F$9,FALSE)</f>
        <v>2.6882477128782549E-2</v>
      </c>
      <c r="G20" s="61">
        <f>VLOOKUP($B20,Complex!$C$4:$K$132,G$9,FALSE)</f>
        <v>2.6882477128782549E-2</v>
      </c>
      <c r="H20" s="61">
        <f>VLOOKUP($B20,Complex!$C$4:$K$132,H$9,FALSE)</f>
        <v>7.5684716704996866E-2</v>
      </c>
    </row>
    <row r="21" spans="1:8">
      <c r="A21" s="2" t="s">
        <v>472</v>
      </c>
      <c r="B21" s="2">
        <v>11</v>
      </c>
      <c r="C21" s="2" t="str">
        <f>VLOOKUP($B21,Complex!$C$4:$K$132,C$9,FALSE)</f>
        <v>Veiklos rentabilumas</v>
      </c>
      <c r="D21" s="61">
        <f>VLOOKUP($B21,Complex!$C$4:$K$132,D$9,FALSE)</f>
        <v>1.9149393961127449E-2</v>
      </c>
      <c r="E21" s="61">
        <f>VLOOKUP($B21,Complex!$C$4:$K$132,E$9,FALSE)</f>
        <v>1.9149393961127449E-2</v>
      </c>
      <c r="F21" s="61">
        <f>VLOOKUP($B21,Complex!$C$4:$K$132,F$9,FALSE)</f>
        <v>1.9149393961127449E-2</v>
      </c>
      <c r="G21" s="61">
        <f>VLOOKUP($B21,Complex!$C$4:$K$132,G$9,FALSE)</f>
        <v>1.9149393961127449E-2</v>
      </c>
      <c r="H21" s="61">
        <f>VLOOKUP($B21,Complex!$C$4:$K$132,H$9,FALSE)</f>
        <v>7.7171383529765034E-2</v>
      </c>
    </row>
    <row r="22" spans="1:8">
      <c r="A22" s="2" t="s">
        <v>472</v>
      </c>
      <c r="B22" s="2">
        <v>12</v>
      </c>
      <c r="C22" s="2" t="str">
        <f>VLOOKUP($B22,Complex!$C$4:$K$132,C$9,FALSE)</f>
        <v>Administracinių išlaidų</v>
      </c>
      <c r="D22" s="61">
        <f>VLOOKUP($B22,Complex!$C$4:$K$132,D$9,FALSE)</f>
        <v>0.22864180154820549</v>
      </c>
      <c r="E22" s="61">
        <f>VLOOKUP($B22,Complex!$C$4:$K$132,E$9,FALSE)</f>
        <v>0.22864180154820549</v>
      </c>
      <c r="F22" s="61">
        <f>VLOOKUP($B22,Complex!$C$4:$K$132,F$9,FALSE)</f>
        <v>0.22864180154820549</v>
      </c>
      <c r="G22" s="61">
        <f>VLOOKUP($B22,Complex!$C$4:$K$132,G$9,FALSE)</f>
        <v>0.22864180154820549</v>
      </c>
      <c r="H22" s="61">
        <f>VLOOKUP($B22,Complex!$C$4:$K$132,H$9,FALSE)</f>
        <v>0.20949195065858248</v>
      </c>
    </row>
    <row r="23" spans="1:8">
      <c r="A23" s="2" t="s">
        <v>472</v>
      </c>
      <c r="B23" s="2">
        <v>13</v>
      </c>
      <c r="C23" s="2" t="str">
        <f>VLOOKUP($B23,Complex!$C$4:$K$132,C$9,FALSE)</f>
        <v>Turto pelningumas (ROA)</v>
      </c>
      <c r="D23" s="61">
        <f>VLOOKUP($B23,Complex!$C$4:$K$132,D$9,FALSE)</f>
        <v>2.1819402484055051E-2</v>
      </c>
      <c r="E23" s="61">
        <f>VLOOKUP($B23,Complex!$C$4:$K$132,E$9,FALSE)</f>
        <v>2.1819402484055051E-2</v>
      </c>
      <c r="F23" s="61">
        <f>VLOOKUP($B23,Complex!$C$4:$K$132,F$9,FALSE)</f>
        <v>2.1819402484055051E-2</v>
      </c>
      <c r="G23" s="61">
        <f>VLOOKUP($B23,Complex!$C$4:$K$132,G$9,FALSE)</f>
        <v>2.1819402484055051E-2</v>
      </c>
      <c r="H23" s="61">
        <f>VLOOKUP($B23,Complex!$C$4:$K$132,H$9,FALSE)</f>
        <v>9.5463554283197527E-2</v>
      </c>
    </row>
    <row r="24" spans="1:8">
      <c r="A24" s="2" t="s">
        <v>472</v>
      </c>
      <c r="B24" s="2">
        <v>14</v>
      </c>
      <c r="C24" s="2" t="str">
        <f>VLOOKUP($B24,Complex!$C$4:$K$132,C$9,FALSE)</f>
        <v>Ilgalaikio turto pelningumas</v>
      </c>
      <c r="D24" s="61">
        <f>VLOOKUP($B24,Complex!$C$4:$K$132,D$9,FALSE)</f>
        <v>5.3264135482108711E-2</v>
      </c>
      <c r="E24" s="61">
        <f>VLOOKUP($B24,Complex!$C$4:$K$132,E$9,FALSE)</f>
        <v>5.3264135482108711E-2</v>
      </c>
      <c r="F24" s="61">
        <f>VLOOKUP($B24,Complex!$C$4:$K$132,F$9,FALSE)</f>
        <v>5.3264135482108711E-2</v>
      </c>
      <c r="G24" s="61">
        <f>VLOOKUP($B24,Complex!$C$4:$K$132,G$9,FALSE)</f>
        <v>5.3264135482108711E-2</v>
      </c>
      <c r="H24" s="61">
        <f>VLOOKUP($B24,Complex!$C$4:$K$132,H$9,FALSE)</f>
        <v>0.27895752895752896</v>
      </c>
    </row>
    <row r="25" spans="1:8">
      <c r="A25" s="2" t="s">
        <v>472</v>
      </c>
      <c r="B25" s="2">
        <v>15</v>
      </c>
      <c r="C25" s="2" t="str">
        <f>VLOOKUP($B25,Complex!$C$4:$K$132,C$9,FALSE)</f>
        <v>Trumpalaikio turto pelningumas</v>
      </c>
      <c r="D25" s="61">
        <f>VLOOKUP($B25,Complex!$C$4:$K$132,D$9,FALSE)</f>
        <v>3.6959818043972706E-2</v>
      </c>
      <c r="E25" s="61">
        <f>VLOOKUP($B25,Complex!$C$4:$K$132,E$9,FALSE)</f>
        <v>3.6959818043972706E-2</v>
      </c>
      <c r="F25" s="61">
        <f>VLOOKUP($B25,Complex!$C$4:$K$132,F$9,FALSE)</f>
        <v>3.6959818043972706E-2</v>
      </c>
      <c r="G25" s="61">
        <f>VLOOKUP($B25,Complex!$C$4:$K$132,G$9,FALSE)</f>
        <v>3.6959818043972706E-2</v>
      </c>
      <c r="H25" s="61">
        <f>VLOOKUP($B25,Complex!$C$4:$K$132,H$9,FALSE)</f>
        <v>0.14512889186474723</v>
      </c>
    </row>
    <row r="26" spans="1:8">
      <c r="A26" s="2" t="s">
        <v>472</v>
      </c>
      <c r="B26" s="2">
        <v>16</v>
      </c>
      <c r="C26" s="2" t="str">
        <f>VLOOKUP($B26,Complex!$C$4:$K$132,C$9,FALSE)</f>
        <v>Nuosavo kapitalo pelningumas (ROE)</v>
      </c>
      <c r="D26" s="61">
        <f>VLOOKUP($B26,Complex!$C$4:$K$132,D$9,FALSE)</f>
        <v>3.4270650263620389E-2</v>
      </c>
      <c r="E26" s="61">
        <f>VLOOKUP($B26,Complex!$C$4:$K$132,E$9,FALSE)</f>
        <v>3.4270650263620389E-2</v>
      </c>
      <c r="F26" s="61">
        <f>VLOOKUP($B26,Complex!$C$4:$K$132,F$9,FALSE)</f>
        <v>3.4270650263620389E-2</v>
      </c>
      <c r="G26" s="61">
        <f>VLOOKUP($B26,Complex!$C$4:$K$132,G$9,FALSE)</f>
        <v>3.4270650263620389E-2</v>
      </c>
      <c r="H26" s="61">
        <f>VLOOKUP($B26,Complex!$C$4:$K$132,H$9,FALSE)</f>
        <v>0.14595959595959596</v>
      </c>
    </row>
    <row r="27" spans="1:8">
      <c r="A27" s="2" t="s">
        <v>472</v>
      </c>
      <c r="B27" s="2">
        <v>17</v>
      </c>
      <c r="C27" s="2" t="str">
        <f>VLOOKUP($B27,Complex!$C$4:$K$132,C$9,FALSE)</f>
        <v>Nuosavo kapitalo ir pardavimo pajamų santykis</v>
      </c>
      <c r="D27" s="61">
        <f>VLOOKUP($B27,Complex!$C$4:$K$132,D$9,FALSE)</f>
        <v>0.4004222378606615</v>
      </c>
      <c r="E27" s="61">
        <f>VLOOKUP($B27,Complex!$C$4:$K$132,E$9,FALSE)</f>
        <v>0.4004222378606615</v>
      </c>
      <c r="F27" s="61">
        <f>VLOOKUP($B27,Complex!$C$4:$K$132,F$9,FALSE)</f>
        <v>0.4004222378606615</v>
      </c>
      <c r="G27" s="61">
        <f>VLOOKUP($B27,Complex!$C$4:$K$132,G$9,FALSE)</f>
        <v>0.4004222378606615</v>
      </c>
      <c r="H27" s="61">
        <f>VLOOKUP($B27,Complex!$C$4:$K$132,H$9,FALSE)</f>
        <v>0.41396613004390548</v>
      </c>
    </row>
    <row r="28" spans="1:8">
      <c r="A28" s="2" t="s">
        <v>472</v>
      </c>
      <c r="B28" s="2">
        <v>18</v>
      </c>
      <c r="C28" s="2" t="str">
        <f>VLOOKUP($B28,Complex!$C$4:$K$132,C$9,FALSE)</f>
        <v>Pastovaus kapitalo pelningumas (ROCE)</v>
      </c>
      <c r="D28" s="61">
        <f>VLOOKUP($B28,Complex!$C$4:$K$132,D$9,FALSE)</f>
        <v>4.8743102391171057E-2</v>
      </c>
      <c r="E28" s="61">
        <f>VLOOKUP($B28,Complex!$C$4:$K$132,E$9,FALSE)</f>
        <v>4.8743102391171057E-2</v>
      </c>
      <c r="F28" s="61">
        <f>VLOOKUP($B28,Complex!$C$4:$K$132,F$9,FALSE)</f>
        <v>4.8743102391171057E-2</v>
      </c>
      <c r="G28" s="61">
        <f>VLOOKUP($B28,Complex!$C$4:$K$132,G$9,FALSE)</f>
        <v>4.8743102391171057E-2</v>
      </c>
      <c r="H28" s="61">
        <f>VLOOKUP($B28,Complex!$C$4:$K$132,H$9,FALSE)</f>
        <v>0.16848699004176035</v>
      </c>
    </row>
    <row r="29" spans="1:8">
      <c r="A29" s="2" t="s">
        <v>472</v>
      </c>
      <c r="B29" s="2">
        <v>19</v>
      </c>
      <c r="C29" s="2" t="str">
        <f>VLOOKUP($B29,Complex!$C$4:$K$132,C$9,FALSE)</f>
        <v>Panaudoto kapitalo pelningumas</v>
      </c>
      <c r="D29" s="61">
        <f>VLOOKUP($B29,Complex!$C$4:$K$132,D$9,FALSE)</f>
        <v>4.0960751629034703E-2</v>
      </c>
      <c r="E29" s="61">
        <f>VLOOKUP($B29,Complex!$C$4:$K$132,E$9,FALSE)</f>
        <v>4.0960751629034703E-2</v>
      </c>
      <c r="F29" s="61">
        <f>VLOOKUP($B29,Complex!$C$4:$K$132,F$9,FALSE)</f>
        <v>4.0960751629034703E-2</v>
      </c>
      <c r="G29" s="61">
        <f>VLOOKUP($B29,Complex!$C$4:$K$132,G$9,FALSE)</f>
        <v>4.0960751629034703E-2</v>
      </c>
      <c r="H29" s="61">
        <f>VLOOKUP($B29,Complex!$C$4:$K$132,H$9,FALSE)</f>
        <v>0.13442635308306949</v>
      </c>
    </row>
    <row r="30" spans="1:8">
      <c r="A30" s="2" t="s">
        <v>472</v>
      </c>
      <c r="B30" s="2">
        <v>20</v>
      </c>
      <c r="C30" s="2" t="str">
        <f>VLOOKUP($B30,Complex!$C$4:$K$132,C$9,FALSE)</f>
        <v>Pastovaus kapitalo grynasis pelningumas</v>
      </c>
      <c r="D30" s="61">
        <f>VLOOKUP($B30,Complex!$C$4:$K$132,D$9,FALSE)</f>
        <v>2.9889638258736972E-2</v>
      </c>
      <c r="E30" s="61">
        <f>VLOOKUP($B30,Complex!$C$4:$K$132,E$9,FALSE)</f>
        <v>2.9889638258736972E-2</v>
      </c>
      <c r="F30" s="61">
        <f>VLOOKUP($B30,Complex!$C$4:$K$132,F$9,FALSE)</f>
        <v>2.9889638258736972E-2</v>
      </c>
      <c r="G30" s="61">
        <f>VLOOKUP($B30,Complex!$C$4:$K$132,G$9,FALSE)</f>
        <v>2.9889638258736972E-2</v>
      </c>
      <c r="H30" s="61">
        <f>VLOOKUP($B30,Complex!$C$4:$K$132,H$9,FALSE)</f>
        <v>0.13925473819466752</v>
      </c>
    </row>
    <row r="31" spans="1:8">
      <c r="A31" s="2" t="s">
        <v>478</v>
      </c>
      <c r="B31" s="2">
        <v>21</v>
      </c>
      <c r="C31" s="2" t="str">
        <f>VLOOKUP($B31,Complex!$C$4:$K$132,C$9,FALSE)</f>
        <v>Turto apyvartumas</v>
      </c>
      <c r="D31" s="61">
        <f>VLOOKUP($B31,Complex!$C$4:$K$132,D$9,FALSE)</f>
        <v>1.5900190220431911</v>
      </c>
      <c r="E31" s="61">
        <f>VLOOKUP($B31,Complex!$C$4:$K$132,E$9,FALSE)</f>
        <v>1.5900190220431911</v>
      </c>
      <c r="F31" s="61">
        <f>VLOOKUP($B31,Complex!$C$4:$K$132,F$9,FALSE)</f>
        <v>1.5900190220431911</v>
      </c>
      <c r="G31" s="61">
        <f>VLOOKUP($B31,Complex!$C$4:$K$132,G$9,FALSE)</f>
        <v>1.5900190220431911</v>
      </c>
      <c r="H31" s="61">
        <f>VLOOKUP($B31,Complex!$C$4:$K$132,H$9,FALSE)</f>
        <v>1.5799383395727813</v>
      </c>
    </row>
    <row r="32" spans="1:8">
      <c r="A32" s="2" t="s">
        <v>478</v>
      </c>
      <c r="B32" s="2">
        <v>22</v>
      </c>
      <c r="C32" s="2" t="str">
        <f>VLOOKUP($B32,Complex!$C$4:$K$132,C$9,FALSE)</f>
        <v>Grynojo turto apyvartumas</v>
      </c>
      <c r="D32" s="61">
        <f>VLOOKUP($B32,Complex!$C$4:$K$132,D$9,FALSE)</f>
        <v>2.1781115879828326</v>
      </c>
      <c r="E32" s="61">
        <f>VLOOKUP($B32,Complex!$C$4:$K$132,E$9,FALSE)</f>
        <v>2.1781115879828326</v>
      </c>
      <c r="F32" s="61">
        <f>VLOOKUP($B32,Complex!$C$4:$K$132,F$9,FALSE)</f>
        <v>2.1781115879828326</v>
      </c>
      <c r="G32" s="61">
        <f>VLOOKUP($B32,Complex!$C$4:$K$132,G$9,FALSE)</f>
        <v>2.1781115879828326</v>
      </c>
      <c r="H32" s="61">
        <f>VLOOKUP($B32,Complex!$C$4:$K$132,H$9,FALSE)</f>
        <v>2.3046900096370062</v>
      </c>
    </row>
    <row r="33" spans="1:18">
      <c r="A33" s="2" t="s">
        <v>478</v>
      </c>
      <c r="B33" s="2">
        <v>23</v>
      </c>
      <c r="C33" s="2" t="str">
        <f>VLOOKUP($B33,Complex!$C$4:$K$132,C$9,FALSE)</f>
        <v>Ilgalaikio turto apyvartumas</v>
      </c>
      <c r="D33" s="61">
        <f>VLOOKUP($B33,Complex!$C$4:$K$132,D$9,FALSE)</f>
        <v>3.8814531548757172</v>
      </c>
      <c r="E33" s="61">
        <f>VLOOKUP($B33,Complex!$C$4:$K$132,E$9,FALSE)</f>
        <v>3.8814531548757172</v>
      </c>
      <c r="F33" s="61">
        <f>VLOOKUP($B33,Complex!$C$4:$K$132,F$9,FALSE)</f>
        <v>3.8814531548757172</v>
      </c>
      <c r="G33" s="61">
        <f>VLOOKUP($B33,Complex!$C$4:$K$132,G$9,FALSE)</f>
        <v>3.8814531548757172</v>
      </c>
      <c r="H33" s="61">
        <f>VLOOKUP($B33,Complex!$C$4:$K$132,H$9,FALSE)</f>
        <v>4.6167953667953672</v>
      </c>
    </row>
    <row r="34" spans="1:18">
      <c r="A34" s="2" t="s">
        <v>478</v>
      </c>
      <c r="B34" s="2">
        <v>24</v>
      </c>
      <c r="C34" s="2" t="str">
        <f>VLOOKUP($B34,Complex!$C$4:$K$132,C$9,FALSE)</f>
        <v>Trumpalaikio turto apyvartumas</v>
      </c>
      <c r="D34" s="61">
        <f>VLOOKUP($B34,Complex!$C$4:$K$132,D$9,FALSE)</f>
        <v>2.6933282789992417</v>
      </c>
      <c r="E34" s="61">
        <f>VLOOKUP($B34,Complex!$C$4:$K$132,E$9,FALSE)</f>
        <v>2.6933282789992417</v>
      </c>
      <c r="F34" s="61">
        <f>VLOOKUP($B34,Complex!$C$4:$K$132,F$9,FALSE)</f>
        <v>2.6933282789992417</v>
      </c>
      <c r="G34" s="61">
        <f>VLOOKUP($B34,Complex!$C$4:$K$132,G$9,FALSE)</f>
        <v>2.6933282789992417</v>
      </c>
      <c r="H34" s="61">
        <f>VLOOKUP($B34,Complex!$C$4:$K$132,H$9,FALSE)</f>
        <v>2.4019082691663876</v>
      </c>
    </row>
    <row r="35" spans="1:18">
      <c r="A35" s="2" t="s">
        <v>478</v>
      </c>
      <c r="B35" s="2">
        <v>25</v>
      </c>
      <c r="C35" s="2" t="str">
        <f>VLOOKUP($B35,Complex!$C$4:$K$132,C$9,FALSE)</f>
        <v>Atsargų apyvartumas</v>
      </c>
      <c r="D35" s="61">
        <f>VLOOKUP($B35,Complex!$C$4:$K$132,D$9,FALSE)</f>
        <v>2.7055401662049863</v>
      </c>
      <c r="E35" s="61">
        <f>VLOOKUP($B35,Complex!$C$4:$K$132,E$9,FALSE)</f>
        <v>2.7055401662049863</v>
      </c>
      <c r="F35" s="61">
        <f>VLOOKUP($B35,Complex!$C$4:$K$132,F$9,FALSE)</f>
        <v>2.7055401662049863</v>
      </c>
      <c r="G35" s="61">
        <f>VLOOKUP($B35,Complex!$C$4:$K$132,G$9,FALSE)</f>
        <v>2.7055401662049863</v>
      </c>
      <c r="H35" s="61">
        <f>VLOOKUP($B35,Complex!$C$4:$K$132,H$9,FALSE)</f>
        <v>2.3367748279252702</v>
      </c>
    </row>
    <row r="36" spans="1:18">
      <c r="A36" s="2" t="s">
        <v>478</v>
      </c>
      <c r="B36" s="2">
        <v>26</v>
      </c>
      <c r="C36" s="2" t="str">
        <f>VLOOKUP($B36,Complex!$C$4:$K$132,C$9,FALSE)</f>
        <v>Pirkėjų įsiskolinimo apyvartumas</v>
      </c>
      <c r="D36" s="61">
        <f>VLOOKUP($B36,Complex!$C$4:$K$132,D$9,FALSE)</f>
        <v>9.6600951733514613</v>
      </c>
      <c r="E36" s="61">
        <f>VLOOKUP($B36,Complex!$C$4:$K$132,E$9,FALSE)</f>
        <v>9.6600951733514613</v>
      </c>
      <c r="F36" s="61">
        <f>VLOOKUP($B36,Complex!$C$4:$K$132,F$9,FALSE)</f>
        <v>9.6600951733514613</v>
      </c>
      <c r="G36" s="61">
        <f>VLOOKUP($B36,Complex!$C$4:$K$132,G$9,FALSE)</f>
        <v>9.6600951733514613</v>
      </c>
      <c r="H36" s="61">
        <f>VLOOKUP($B36,Complex!$C$4:$K$132,H$9,FALSE)</f>
        <v>11.262951334379906</v>
      </c>
      <c r="K36" s="50" t="s">
        <v>480</v>
      </c>
      <c r="L36" s="59"/>
      <c r="M36" s="2">
        <v>2</v>
      </c>
      <c r="N36" s="2">
        <v>3</v>
      </c>
      <c r="O36" s="2">
        <v>4</v>
      </c>
      <c r="P36" s="2">
        <v>5</v>
      </c>
      <c r="Q36" s="2">
        <v>6</v>
      </c>
      <c r="R36" s="2">
        <v>7</v>
      </c>
    </row>
    <row r="37" spans="1:18">
      <c r="A37" s="2" t="s">
        <v>478</v>
      </c>
      <c r="B37" s="2">
        <v>27</v>
      </c>
      <c r="C37" s="2" t="str">
        <f>VLOOKUP($B37,Complex!$C$4:$K$132,C$9,FALSE)</f>
        <v>Debitorinio įsiskolinimo apyvartumas</v>
      </c>
      <c r="D37" s="61">
        <f>VLOOKUP($B37,Complex!$C$4:$K$132,D$9,FALSE)</f>
        <v>8.804213135068153</v>
      </c>
      <c r="E37" s="61">
        <f>VLOOKUP($B37,Complex!$C$4:$K$132,E$9,FALSE)</f>
        <v>8.804213135068153</v>
      </c>
      <c r="F37" s="61">
        <f>VLOOKUP($B37,Complex!$C$4:$K$132,F$9,FALSE)</f>
        <v>8.804213135068153</v>
      </c>
      <c r="G37" s="61">
        <f>VLOOKUP($B37,Complex!$C$4:$K$132,G$9,FALSE)</f>
        <v>8.804213135068153</v>
      </c>
      <c r="H37" s="61">
        <f>VLOOKUP($B37,Complex!$C$4:$K$132,H$9,FALSE)</f>
        <v>10.293400286944046</v>
      </c>
      <c r="K37" s="1" t="s">
        <v>447</v>
      </c>
      <c r="L37" s="1" t="s">
        <v>448</v>
      </c>
      <c r="M37" s="2" t="s">
        <v>199</v>
      </c>
      <c r="N37" s="1">
        <f>D10</f>
        <v>2012</v>
      </c>
      <c r="O37" s="1">
        <f t="shared" ref="O37" si="6">N37+1</f>
        <v>2013</v>
      </c>
      <c r="P37" s="1">
        <f t="shared" ref="P37" si="7">O37+1</f>
        <v>2014</v>
      </c>
      <c r="Q37" s="1">
        <f t="shared" ref="Q37" si="8">P37+1</f>
        <v>2015</v>
      </c>
      <c r="R37" s="1">
        <f t="shared" ref="R37" si="9">Q37+1</f>
        <v>2016</v>
      </c>
    </row>
    <row r="38" spans="1:18">
      <c r="A38" s="2" t="s">
        <v>478</v>
      </c>
      <c r="B38" s="2">
        <v>28</v>
      </c>
      <c r="C38" s="2" t="str">
        <f>VLOOKUP($B38,Complex!$C$4:$K$132,C$9,FALSE)</f>
        <v>Skolų tiekėjams apyvartumas</v>
      </c>
      <c r="D38" s="61">
        <f>VLOOKUP($B38,Complex!$C$4:$K$132,D$9,FALSE)</f>
        <v>7.0929557007988384</v>
      </c>
      <c r="E38" s="61">
        <f>VLOOKUP($B38,Complex!$C$4:$K$132,E$9,FALSE)</f>
        <v>7.0929557007988384</v>
      </c>
      <c r="F38" s="61">
        <f>VLOOKUP($B38,Complex!$C$4:$K$132,F$9,FALSE)</f>
        <v>7.0929557007988384</v>
      </c>
      <c r="G38" s="61">
        <f>VLOOKUP($B38,Complex!$C$4:$K$132,G$9,FALSE)</f>
        <v>7.0929557007988384</v>
      </c>
      <c r="H38" s="61">
        <f>VLOOKUP($B38,Complex!$C$4:$K$132,H$9,FALSE)</f>
        <v>6.3627844712182062</v>
      </c>
      <c r="K38" s="1">
        <v>1</v>
      </c>
      <c r="L38" s="1">
        <f>K38+20</f>
        <v>21</v>
      </c>
      <c r="M38" s="2" t="str">
        <f t="shared" ref="M38:R40" si="10">VLOOKUP($L38,$B$31:$H$50,M$9,FALSE)</f>
        <v>Turto apyvartumas</v>
      </c>
      <c r="N38" s="62">
        <f t="shared" si="10"/>
        <v>1.5900190220431911</v>
      </c>
      <c r="O38" s="62">
        <f t="shared" si="10"/>
        <v>1.5900190220431911</v>
      </c>
      <c r="P38" s="62">
        <f t="shared" si="10"/>
        <v>1.5900190220431911</v>
      </c>
      <c r="Q38" s="62">
        <f t="shared" si="10"/>
        <v>1.5900190220431911</v>
      </c>
      <c r="R38" s="62">
        <f t="shared" si="10"/>
        <v>1.5799383395727813</v>
      </c>
    </row>
    <row r="39" spans="1:18">
      <c r="A39" s="2" t="s">
        <v>478</v>
      </c>
      <c r="B39" s="2">
        <v>29</v>
      </c>
      <c r="C39" s="2" t="str">
        <f>VLOOKUP($B39,Complex!$C$4:$K$132,C$9,FALSE)</f>
        <v>Trumpalaikių skolų nefinansinėms institucijoms apyvartumo</v>
      </c>
      <c r="D39" s="61">
        <f>VLOOKUP($B39,Complex!$C$4:$K$132,D$9,FALSE)</f>
        <v>6.9418661455788957</v>
      </c>
      <c r="E39" s="61">
        <f>VLOOKUP($B39,Complex!$C$4:$K$132,E$9,FALSE)</f>
        <v>6.9418661455788957</v>
      </c>
      <c r="F39" s="61">
        <f>VLOOKUP($B39,Complex!$C$4:$K$132,F$9,FALSE)</f>
        <v>6.9418661455788957</v>
      </c>
      <c r="G39" s="61">
        <f>VLOOKUP($B39,Complex!$C$4:$K$132,G$9,FALSE)</f>
        <v>6.9418661455788957</v>
      </c>
      <c r="H39" s="61">
        <f>VLOOKUP($B39,Complex!$C$4:$K$132,H$9,FALSE)</f>
        <v>5.8591261739485505</v>
      </c>
      <c r="K39" s="2">
        <v>3</v>
      </c>
      <c r="L39" s="1">
        <f>K39+20</f>
        <v>23</v>
      </c>
      <c r="M39" s="2" t="str">
        <f t="shared" si="10"/>
        <v>Ilgalaikio turto apyvartumas</v>
      </c>
      <c r="N39" s="62">
        <f t="shared" si="10"/>
        <v>3.8814531548757172</v>
      </c>
      <c r="O39" s="62">
        <f t="shared" si="10"/>
        <v>3.8814531548757172</v>
      </c>
      <c r="P39" s="62">
        <f t="shared" si="10"/>
        <v>3.8814531548757172</v>
      </c>
      <c r="Q39" s="62">
        <f t="shared" si="10"/>
        <v>3.8814531548757172</v>
      </c>
      <c r="R39" s="62">
        <f t="shared" si="10"/>
        <v>4.6167953667953672</v>
      </c>
    </row>
    <row r="40" spans="1:18">
      <c r="A40" s="2" t="s">
        <v>478</v>
      </c>
      <c r="B40" s="2">
        <v>30</v>
      </c>
      <c r="C40" s="2" t="str">
        <f>VLOOKUP($B40,Complex!$C$4:$K$132,C$9,FALSE)</f>
        <v>Ilgalaikių įsipareigojimų apyvartumas</v>
      </c>
      <c r="D40" s="61">
        <f>VLOOKUP($B40,Complex!$C$4:$K$132,D$9,FALSE)</f>
        <v>17.038369304556355</v>
      </c>
      <c r="E40" s="61">
        <f>VLOOKUP($B40,Complex!$C$4:$K$132,E$9,FALSE)</f>
        <v>17.038369304556355</v>
      </c>
      <c r="F40" s="61">
        <f>VLOOKUP($B40,Complex!$C$4:$K$132,F$9,FALSE)</f>
        <v>17.038369304556355</v>
      </c>
      <c r="G40" s="61">
        <f>VLOOKUP($B40,Complex!$C$4:$K$132,G$9,FALSE)</f>
        <v>17.038369304556355</v>
      </c>
      <c r="H40" s="61">
        <f>VLOOKUP($B40,Complex!$C$4:$K$132,H$9,FALSE)</f>
        <v>50.171328671328673</v>
      </c>
      <c r="K40" s="2">
        <v>4</v>
      </c>
      <c r="L40" s="1">
        <f>K40+20</f>
        <v>24</v>
      </c>
      <c r="M40" s="2" t="str">
        <f t="shared" si="10"/>
        <v>Trumpalaikio turto apyvartumas</v>
      </c>
      <c r="N40" s="62">
        <f t="shared" si="10"/>
        <v>2.6933282789992417</v>
      </c>
      <c r="O40" s="62">
        <f t="shared" si="10"/>
        <v>2.6933282789992417</v>
      </c>
      <c r="P40" s="62">
        <f t="shared" si="10"/>
        <v>2.6933282789992417</v>
      </c>
      <c r="Q40" s="62">
        <f t="shared" si="10"/>
        <v>2.6933282789992417</v>
      </c>
      <c r="R40" s="62">
        <f t="shared" si="10"/>
        <v>2.4019082691663876</v>
      </c>
    </row>
    <row r="41" spans="1:18">
      <c r="A41" s="2" t="s">
        <v>478</v>
      </c>
      <c r="B41" s="2">
        <v>31</v>
      </c>
      <c r="C41" s="2" t="str">
        <f>VLOOKUP($B41,Complex!$C$4:$K$132,C$9,FALSE)</f>
        <v>Trumpalaikių įsipareigojimų apyvartumas</v>
      </c>
      <c r="D41" s="61">
        <f>VLOOKUP($B41,Complex!$C$4:$K$132,D$9,FALSE)</f>
        <v>5.8889349357646088</v>
      </c>
      <c r="E41" s="61">
        <f>VLOOKUP($B41,Complex!$C$4:$K$132,E$9,FALSE)</f>
        <v>5.8889349357646088</v>
      </c>
      <c r="F41" s="61">
        <f>VLOOKUP($B41,Complex!$C$4:$K$132,F$9,FALSE)</f>
        <v>5.8889349357646088</v>
      </c>
      <c r="G41" s="61">
        <f>VLOOKUP($B41,Complex!$C$4:$K$132,G$9,FALSE)</f>
        <v>5.8889349357646088</v>
      </c>
      <c r="H41" s="61">
        <f>VLOOKUP($B41,Complex!$C$4:$K$132,H$9,FALSE)</f>
        <v>5.0241596638655466</v>
      </c>
      <c r="K41" s="59"/>
      <c r="L41" s="59"/>
      <c r="M41" s="59"/>
      <c r="N41" s="59"/>
      <c r="O41" s="59"/>
      <c r="P41" s="59"/>
      <c r="Q41" s="59"/>
      <c r="R41" s="59"/>
    </row>
    <row r="42" spans="1:18">
      <c r="A42" s="2" t="s">
        <v>478</v>
      </c>
      <c r="B42" s="2">
        <v>32</v>
      </c>
      <c r="C42" s="2" t="str">
        <f>VLOOKUP($B42,Complex!$C$4:$K$132,C$9,FALSE)</f>
        <v>Nuosavo kapitalo apyvartumas</v>
      </c>
      <c r="D42" s="61">
        <f>VLOOKUP($B42,Complex!$C$4:$K$132,D$9,FALSE)</f>
        <v>2.4973637961335675</v>
      </c>
      <c r="E42" s="61">
        <f>VLOOKUP($B42,Complex!$C$4:$K$132,E$9,FALSE)</f>
        <v>2.4973637961335675</v>
      </c>
      <c r="F42" s="61">
        <f>VLOOKUP($B42,Complex!$C$4:$K$132,F$9,FALSE)</f>
        <v>2.4973637961335675</v>
      </c>
      <c r="G42" s="61">
        <f>VLOOKUP($B42,Complex!$C$4:$K$132,G$9,FALSE)</f>
        <v>2.4973637961335675</v>
      </c>
      <c r="H42" s="61">
        <f>VLOOKUP($B42,Complex!$C$4:$K$132,H$9,FALSE)</f>
        <v>2.4156565656565658</v>
      </c>
    </row>
    <row r="43" spans="1:18">
      <c r="A43" s="2" t="s">
        <v>478</v>
      </c>
      <c r="B43" s="2">
        <v>33</v>
      </c>
      <c r="C43" s="2" t="str">
        <f>VLOOKUP($B43,Complex!$C$4:$K$132,C$9,FALSE)</f>
        <v>Apyvartinio kapitalo apyvartumas</v>
      </c>
      <c r="D43" s="61">
        <f>VLOOKUP($B43,Complex!$C$4:$K$132,D$9,FALSE)</f>
        <v>4.9633251833740832</v>
      </c>
      <c r="E43" s="61">
        <f>VLOOKUP($B43,Complex!$C$4:$K$132,E$9,FALSE)</f>
        <v>4.9633251833740832</v>
      </c>
      <c r="F43" s="61">
        <f>VLOOKUP($B43,Complex!$C$4:$K$132,F$9,FALSE)</f>
        <v>4.9633251833740832</v>
      </c>
      <c r="G43" s="61">
        <f>VLOOKUP($B43,Complex!$C$4:$K$132,G$9,FALSE)</f>
        <v>4.9633251833740832</v>
      </c>
      <c r="H43" s="61">
        <f>VLOOKUP($B43,Complex!$C$4:$K$132,H$9,FALSE)</f>
        <v>4.6019884541372678</v>
      </c>
    </row>
    <row r="44" spans="1:18">
      <c r="A44" s="2" t="s">
        <v>478</v>
      </c>
      <c r="B44" s="2">
        <v>34</v>
      </c>
      <c r="C44" s="2" t="str">
        <f>VLOOKUP($B44,Complex!$C$4:$K$132,C$9,FALSE)</f>
        <v>Pastovaus kapitalo apyvartumas</v>
      </c>
      <c r="D44" s="61">
        <f>VLOOKUP($B44,Complex!$C$4:$K$132,D$9,FALSE)</f>
        <v>2.1781115879828326</v>
      </c>
      <c r="E44" s="61">
        <f>VLOOKUP($B44,Complex!$C$4:$K$132,E$9,FALSE)</f>
        <v>2.1781115879828326</v>
      </c>
      <c r="F44" s="61">
        <f>VLOOKUP($B44,Complex!$C$4:$K$132,F$9,FALSE)</f>
        <v>2.1781115879828326</v>
      </c>
      <c r="G44" s="61">
        <f>VLOOKUP($B44,Complex!$C$4:$K$132,G$9,FALSE)</f>
        <v>2.1781115879828326</v>
      </c>
      <c r="H44" s="61">
        <f>VLOOKUP($B44,Complex!$C$4:$K$132,H$9,FALSE)</f>
        <v>2.3046900096370062</v>
      </c>
    </row>
    <row r="45" spans="1:18">
      <c r="A45" s="2" t="s">
        <v>478</v>
      </c>
      <c r="B45" s="2">
        <v>35</v>
      </c>
      <c r="C45" s="2" t="str">
        <f>VLOOKUP($B45,Complex!$C$4:$K$132,C$9,FALSE)</f>
        <v>Panaudoto kapitalo apyvartumas</v>
      </c>
      <c r="D45" s="61">
        <f>VLOOKUP($B45,Complex!$C$4:$K$132,D$9,FALSE)</f>
        <v>2.1533565691771481</v>
      </c>
      <c r="E45" s="61">
        <f>VLOOKUP($B45,Complex!$C$4:$K$132,E$9,FALSE)</f>
        <v>2.1533565691771481</v>
      </c>
      <c r="F45" s="61">
        <f>VLOOKUP($B45,Complex!$C$4:$K$132,F$9,FALSE)</f>
        <v>2.1533565691771481</v>
      </c>
      <c r="G45" s="61">
        <f>VLOOKUP($B45,Complex!$C$4:$K$132,G$9,FALSE)</f>
        <v>2.1533565691771481</v>
      </c>
      <c r="H45" s="61">
        <f>VLOOKUP($B45,Complex!$C$4:$K$132,H$9,FALSE)</f>
        <v>2.1632745364088648</v>
      </c>
    </row>
    <row r="46" spans="1:18">
      <c r="A46" s="2" t="s">
        <v>478</v>
      </c>
      <c r="B46" s="2">
        <v>36</v>
      </c>
      <c r="C46" s="2" t="str">
        <f>VLOOKUP($B46,Complex!$C$4:$K$132,C$9,FALSE)</f>
        <v>Pinigų ciklas</v>
      </c>
      <c r="D46" s="61">
        <f>VLOOKUP($B46,Complex!$C$4:$K$132,D$9,FALSE)</f>
        <v>121.23316522691592</v>
      </c>
      <c r="E46" s="61">
        <f>VLOOKUP($B46,Complex!$C$4:$K$132,E$9,FALSE)</f>
        <v>121.23316522691592</v>
      </c>
      <c r="F46" s="61">
        <f>VLOOKUP($B46,Complex!$C$4:$K$132,F$9,FALSE)</f>
        <v>121.23316522691592</v>
      </c>
      <c r="G46" s="61">
        <f>VLOOKUP($B46,Complex!$C$4:$K$132,G$9,FALSE)</f>
        <v>121.23316522691592</v>
      </c>
      <c r="H46" s="61">
        <f>VLOOKUP($B46,Complex!$C$4:$K$132,H$9,FALSE)</f>
        <v>131.24050478471679</v>
      </c>
    </row>
    <row r="47" spans="1:18">
      <c r="A47" s="2" t="s">
        <v>478</v>
      </c>
      <c r="B47" s="2">
        <v>37</v>
      </c>
      <c r="C47" s="2" t="str">
        <f>VLOOKUP($B47,Complex!$C$4:$K$132,C$9,FALSE)</f>
        <v>Atsargų apyvartumas (AAP)</v>
      </c>
      <c r="D47" s="61">
        <f>VLOOKUP($B47,Complex!$C$4:$K$132,D$9,FALSE)</f>
        <v>134.90836490222176</v>
      </c>
      <c r="E47" s="61">
        <f>VLOOKUP($B47,Complex!$C$4:$K$132,E$9,FALSE)</f>
        <v>134.90836490222176</v>
      </c>
      <c r="F47" s="61">
        <f>VLOOKUP($B47,Complex!$C$4:$K$132,F$9,FALSE)</f>
        <v>134.90836490222176</v>
      </c>
      <c r="G47" s="61">
        <f>VLOOKUP($B47,Complex!$C$4:$K$132,G$9,FALSE)</f>
        <v>134.90836490222176</v>
      </c>
      <c r="H47" s="61">
        <f>VLOOKUP($B47,Complex!$C$4:$K$132,H$9,FALSE)</f>
        <v>156.19819061645276</v>
      </c>
    </row>
    <row r="48" spans="1:18">
      <c r="A48" s="2" t="s">
        <v>478</v>
      </c>
      <c r="B48" s="2">
        <v>38</v>
      </c>
      <c r="C48" s="2" t="str">
        <f>VLOOKUP($B48,Complex!$C$4:$K$132,C$9,FALSE)</f>
        <v>Pirkėjų įsiskolinimo padengimas (PĮP)</v>
      </c>
      <c r="D48" s="61">
        <f>VLOOKUP($B48,Complex!$C$4:$K$132,D$9,FALSE)</f>
        <v>37.784306826178742</v>
      </c>
      <c r="E48" s="61">
        <f>VLOOKUP($B48,Complex!$C$4:$K$132,E$9,FALSE)</f>
        <v>37.784306826178742</v>
      </c>
      <c r="F48" s="61">
        <f>VLOOKUP($B48,Complex!$C$4:$K$132,F$9,FALSE)</f>
        <v>37.784306826178742</v>
      </c>
      <c r="G48" s="61">
        <f>VLOOKUP($B48,Complex!$C$4:$K$132,G$9,FALSE)</f>
        <v>37.784306826178742</v>
      </c>
      <c r="H48" s="61">
        <f>VLOOKUP($B48,Complex!$C$4:$K$132,H$9,FALSE)</f>
        <v>32.407136385810858</v>
      </c>
    </row>
    <row r="49" spans="1:18">
      <c r="A49" s="2" t="s">
        <v>478</v>
      </c>
      <c r="B49" s="2">
        <v>39</v>
      </c>
      <c r="C49" s="2" t="str">
        <f>VLOOKUP($B49,Complex!$C$4:$K$132,C$9,FALSE)</f>
        <v>Tiekėjų sąskaitų apmokėjimas (TSA)</v>
      </c>
      <c r="D49" s="61">
        <f>VLOOKUP($B49,Complex!$C$4:$K$132,D$9,FALSE)</f>
        <v>51.459506501484597</v>
      </c>
      <c r="E49" s="61">
        <f>VLOOKUP($B49,Complex!$C$4:$K$132,E$9,FALSE)</f>
        <v>51.459506501484597</v>
      </c>
      <c r="F49" s="61">
        <f>VLOOKUP($B49,Complex!$C$4:$K$132,F$9,FALSE)</f>
        <v>51.459506501484597</v>
      </c>
      <c r="G49" s="61">
        <f>VLOOKUP($B49,Complex!$C$4:$K$132,G$9,FALSE)</f>
        <v>51.459506501484597</v>
      </c>
      <c r="H49" s="61">
        <f>VLOOKUP($B49,Complex!$C$4:$K$132,H$9,FALSE)</f>
        <v>57.364822217546809</v>
      </c>
    </row>
    <row r="50" spans="1:18">
      <c r="A50" s="2" t="s">
        <v>478</v>
      </c>
      <c r="B50" s="2">
        <v>40</v>
      </c>
      <c r="C50" s="2" t="str">
        <f>VLOOKUP($B50,Complex!$C$4:$K$132,C$9,FALSE)</f>
        <v>Veiklos ciklas</v>
      </c>
      <c r="D50" s="61">
        <f>VLOOKUP($B50,Complex!$C$4:$K$132,D$9,FALSE)</f>
        <v>172.69267172840051</v>
      </c>
      <c r="E50" s="61">
        <f>VLOOKUP($B50,Complex!$C$4:$K$132,E$9,FALSE)</f>
        <v>172.69267172840051</v>
      </c>
      <c r="F50" s="61">
        <f>VLOOKUP($B50,Complex!$C$4:$K$132,F$9,FALSE)</f>
        <v>172.69267172840051</v>
      </c>
      <c r="G50" s="61">
        <f>VLOOKUP($B50,Complex!$C$4:$K$132,G$9,FALSE)</f>
        <v>172.69267172840051</v>
      </c>
      <c r="H50" s="61">
        <f>VLOOKUP($B50,Complex!$C$4:$K$132,H$9,FALSE)</f>
        <v>188.60532700226361</v>
      </c>
    </row>
    <row r="51" spans="1:18">
      <c r="A51" s="2" t="s">
        <v>573</v>
      </c>
      <c r="B51" s="2">
        <v>41</v>
      </c>
      <c r="C51" s="2" t="str">
        <f>VLOOKUP($B51,Complex!$C$4:$K$132,C$9,FALSE)</f>
        <v>Bendrojo mokumo</v>
      </c>
      <c r="D51" s="61">
        <f>VLOOKUP($B51,Complex!$C$4:$K$132,D$9,FALSE)</f>
        <v>1.7523868186017864</v>
      </c>
      <c r="E51" s="61">
        <f>VLOOKUP($B51,Complex!$C$4:$K$132,E$9,FALSE)</f>
        <v>1.7523868186017864</v>
      </c>
      <c r="F51" s="61">
        <f>VLOOKUP($B51,Complex!$C$4:$K$132,F$9,FALSE)</f>
        <v>1.7523868186017864</v>
      </c>
      <c r="G51" s="61">
        <f>VLOOKUP($B51,Complex!$C$4:$K$132,G$9,FALSE)</f>
        <v>1.7523868186017864</v>
      </c>
      <c r="H51" s="61">
        <f>VLOOKUP($B51,Complex!$C$4:$K$132,H$9,FALSE)</f>
        <v>1.8905155951623169</v>
      </c>
    </row>
    <row r="52" spans="1:18">
      <c r="A52" s="2" t="s">
        <v>573</v>
      </c>
      <c r="B52" s="2">
        <v>42</v>
      </c>
      <c r="C52" s="2" t="str">
        <f>VLOOKUP($B52,Complex!$C$4:$K$132,C$9,FALSE)</f>
        <v>Ilgalaikių skolų</v>
      </c>
      <c r="D52" s="61">
        <f>VLOOKUP($B52,Complex!$C$4:$K$132,D$9,FALSE)</f>
        <v>4.3896882494004794</v>
      </c>
      <c r="E52" s="61">
        <f>VLOOKUP($B52,Complex!$C$4:$K$132,E$9,FALSE)</f>
        <v>4.3896882494004794</v>
      </c>
      <c r="F52" s="61">
        <f>VLOOKUP($B52,Complex!$C$4:$K$132,F$9,FALSE)</f>
        <v>4.3896882494004794</v>
      </c>
      <c r="G52" s="61">
        <f>VLOOKUP($B52,Complex!$C$4:$K$132,G$9,FALSE)</f>
        <v>4.3896882494004794</v>
      </c>
      <c r="H52" s="61">
        <f>VLOOKUP($B52,Complex!$C$4:$K$132,H$9,FALSE)</f>
        <v>10.867132867132867</v>
      </c>
    </row>
    <row r="53" spans="1:18">
      <c r="A53" s="2" t="s">
        <v>573</v>
      </c>
      <c r="B53" s="2">
        <v>43</v>
      </c>
      <c r="C53" s="2" t="str">
        <f>VLOOKUP($B53,Complex!$C$4:$K$132,C$9,FALSE)</f>
        <v>Palūkanų padengimo (1)</v>
      </c>
      <c r="D53" s="61">
        <f>VLOOKUP($B53,Complex!$C$4:$K$132,D$9,FALSE)</f>
        <v>19.392156862745097</v>
      </c>
      <c r="E53" s="61">
        <f>VLOOKUP($B53,Complex!$C$4:$K$132,E$9,FALSE)</f>
        <v>19.392156862745097</v>
      </c>
      <c r="F53" s="61">
        <f>VLOOKUP($B53,Complex!$C$4:$K$132,F$9,FALSE)</f>
        <v>19.392156862745097</v>
      </c>
      <c r="G53" s="61">
        <f>VLOOKUP($B53,Complex!$C$4:$K$132,G$9,FALSE)</f>
        <v>19.392156862745097</v>
      </c>
      <c r="H53" s="61">
        <f>VLOOKUP($B53,Complex!$C$4:$K$132,H$9,FALSE)</f>
        <v>75.285714285714292</v>
      </c>
    </row>
    <row r="54" spans="1:18">
      <c r="A54" s="2" t="s">
        <v>573</v>
      </c>
      <c r="B54" s="2">
        <v>44</v>
      </c>
      <c r="C54" s="2" t="str">
        <f>VLOOKUP($B54,Complex!$C$4:$K$132,C$9,FALSE)</f>
        <v>Palūkanų padengimo (2)</v>
      </c>
      <c r="D54" s="61">
        <f>VLOOKUP($B54,Complex!$C$4:$K$132,D$9,FALSE)</f>
        <v>6.2352941176470589</v>
      </c>
      <c r="E54" s="61">
        <f>VLOOKUP($B54,Complex!$C$4:$K$132,E$9,FALSE)</f>
        <v>6.2352941176470589</v>
      </c>
      <c r="F54" s="61">
        <f>VLOOKUP($B54,Complex!$C$4:$K$132,F$9,FALSE)</f>
        <v>6.2352941176470589</v>
      </c>
      <c r="G54" s="61">
        <f>VLOOKUP($B54,Complex!$C$4:$K$132,G$9,FALSE)</f>
        <v>6.2352941176470589</v>
      </c>
      <c r="H54" s="61">
        <f>VLOOKUP($B54,Complex!$C$4:$K$132,H$9,FALSE)</f>
        <v>49.952380952380949</v>
      </c>
    </row>
    <row r="55" spans="1:18">
      <c r="A55" s="2" t="s">
        <v>573</v>
      </c>
      <c r="B55" s="2">
        <v>45</v>
      </c>
      <c r="C55" s="2" t="str">
        <f>VLOOKUP($B55,Complex!$C$4:$K$132,C$9,FALSE)</f>
        <v>Skolų (trumpalaikių finansinių) grąžinimo</v>
      </c>
      <c r="D55" s="61">
        <f>VLOOKUP($B55,Complex!$C$4:$K$132,D$9,FALSE)</f>
        <v>0.86885245901639341</v>
      </c>
      <c r="E55" s="61">
        <f>VLOOKUP($B55,Complex!$C$4:$K$132,E$9,FALSE)</f>
        <v>0.86885245901639341</v>
      </c>
      <c r="F55" s="61">
        <f>VLOOKUP($B55,Complex!$C$4:$K$132,F$9,FALSE)</f>
        <v>0.86885245901639341</v>
      </c>
      <c r="G55" s="61">
        <f>VLOOKUP($B55,Complex!$C$4:$K$132,G$9,FALSE)</f>
        <v>0.86885245901639341</v>
      </c>
      <c r="H55" s="61">
        <f>VLOOKUP($B55,Complex!$C$4:$K$132,H$9,FALSE)</f>
        <v>2.5773955773955772</v>
      </c>
    </row>
    <row r="56" spans="1:18">
      <c r="A56" s="2" t="s">
        <v>573</v>
      </c>
      <c r="B56" s="2">
        <v>46</v>
      </c>
      <c r="C56" s="2" t="str">
        <f>VLOOKUP($B56,Complex!$C$4:$K$132,C$9,FALSE)</f>
        <v>Grynosios finansinės skolos santykis su EBITDA</v>
      </c>
      <c r="D56" s="61">
        <f>VLOOKUP($B56,Complex!$C$4:$K$132,D$9,FALSE)</f>
        <v>0.8665318503538928</v>
      </c>
      <c r="E56" s="61">
        <f>VLOOKUP($B56,Complex!$C$4:$K$132,E$9,FALSE)</f>
        <v>0.8665318503538928</v>
      </c>
      <c r="F56" s="61">
        <f>VLOOKUP($B56,Complex!$C$4:$K$132,F$9,FALSE)</f>
        <v>0.8665318503538928</v>
      </c>
      <c r="G56" s="61">
        <f>VLOOKUP($B56,Complex!$C$4:$K$132,G$9,FALSE)</f>
        <v>0.8665318503538928</v>
      </c>
      <c r="H56" s="61">
        <f>VLOOKUP($B56,Complex!$C$4:$K$132,H$9,FALSE)</f>
        <v>0.11448450347881088</v>
      </c>
    </row>
    <row r="57" spans="1:18">
      <c r="A57" s="2" t="s">
        <v>573</v>
      </c>
      <c r="B57" s="2">
        <v>47</v>
      </c>
      <c r="C57" s="2" t="str">
        <f>VLOOKUP($B57,Complex!$C$4:$K$132,C$9,FALSE)</f>
        <v>Skolų santykis su EBITDA</v>
      </c>
      <c r="D57" s="61">
        <f>VLOOKUP($B57,Complex!$C$4:$K$132,D$9,FALSE)</f>
        <v>3.2831142568250757</v>
      </c>
      <c r="E57" s="61">
        <f>VLOOKUP($B57,Complex!$C$4:$K$132,E$9,FALSE)</f>
        <v>3.2831142568250757</v>
      </c>
      <c r="F57" s="61">
        <f>VLOOKUP($B57,Complex!$C$4:$K$132,F$9,FALSE)</f>
        <v>3.2831142568250757</v>
      </c>
      <c r="G57" s="61">
        <f>VLOOKUP($B57,Complex!$C$4:$K$132,G$9,FALSE)</f>
        <v>3.2831142568250757</v>
      </c>
      <c r="H57" s="61">
        <f>VLOOKUP($B57,Complex!$C$4:$K$132,H$9,FALSE)</f>
        <v>1.9873497786211258</v>
      </c>
      <c r="K57" s="50" t="s">
        <v>576</v>
      </c>
      <c r="L57" s="59"/>
      <c r="M57" s="2">
        <v>2</v>
      </c>
      <c r="N57" s="2">
        <v>3</v>
      </c>
      <c r="O57" s="2">
        <v>4</v>
      </c>
      <c r="P57" s="2">
        <v>5</v>
      </c>
      <c r="Q57" s="2">
        <v>6</v>
      </c>
      <c r="R57" s="2">
        <v>7</v>
      </c>
    </row>
    <row r="58" spans="1:18">
      <c r="A58" s="2" t="s">
        <v>573</v>
      </c>
      <c r="B58" s="2">
        <v>48</v>
      </c>
      <c r="C58" s="2" t="str">
        <f>VLOOKUP($B58,Complex!$C$4:$K$132,C$9,FALSE)</f>
        <v>Įsiskolinimo</v>
      </c>
      <c r="D58" s="61">
        <f>VLOOKUP($B58,Complex!$C$4:$K$132,D$9,FALSE)</f>
        <v>0.36332102495244489</v>
      </c>
      <c r="E58" s="61">
        <f>VLOOKUP($B58,Complex!$C$4:$K$132,E$9,FALSE)</f>
        <v>0.36332102495244489</v>
      </c>
      <c r="F58" s="61">
        <f>VLOOKUP($B58,Complex!$C$4:$K$132,F$9,FALSE)</f>
        <v>0.36332102495244489</v>
      </c>
      <c r="G58" s="61">
        <f>VLOOKUP($B58,Complex!$C$4:$K$132,G$9,FALSE)</f>
        <v>0.36332102495244489</v>
      </c>
      <c r="H58" s="61">
        <f>VLOOKUP($B58,Complex!$C$4:$K$132,H$9,FALSE)</f>
        <v>0.3459590398590619</v>
      </c>
      <c r="K58" s="1" t="s">
        <v>447</v>
      </c>
      <c r="L58" s="1" t="s">
        <v>448</v>
      </c>
      <c r="M58" s="2" t="s">
        <v>199</v>
      </c>
      <c r="N58" s="1">
        <f>D10</f>
        <v>2012</v>
      </c>
      <c r="O58" s="1">
        <f t="shared" ref="O58" si="11">N58+1</f>
        <v>2013</v>
      </c>
      <c r="P58" s="1">
        <f t="shared" ref="P58" si="12">O58+1</f>
        <v>2014</v>
      </c>
      <c r="Q58" s="1">
        <f t="shared" ref="Q58" si="13">P58+1</f>
        <v>2015</v>
      </c>
      <c r="R58" s="1">
        <f t="shared" ref="R58" si="14">Q58+1</f>
        <v>2016</v>
      </c>
    </row>
    <row r="59" spans="1:18">
      <c r="A59" s="2" t="s">
        <v>573</v>
      </c>
      <c r="B59" s="2">
        <v>49</v>
      </c>
      <c r="C59" s="2" t="str">
        <f>VLOOKUP($B59,Complex!$C$4:$K$132,C$9,FALSE)</f>
        <v>Ilgalaikio įsiskolinimo</v>
      </c>
      <c r="D59" s="61">
        <f>VLOOKUP($B59,Complex!$C$4:$K$132,D$9,FALSE)</f>
        <v>9.3319906008727763E-2</v>
      </c>
      <c r="E59" s="61">
        <f>VLOOKUP($B59,Complex!$C$4:$K$132,E$9,FALSE)</f>
        <v>9.3319906008727763E-2</v>
      </c>
      <c r="F59" s="61">
        <f>VLOOKUP($B59,Complex!$C$4:$K$132,F$9,FALSE)</f>
        <v>9.3319906008727763E-2</v>
      </c>
      <c r="G59" s="61">
        <f>VLOOKUP($B59,Complex!$C$4:$K$132,G$9,FALSE)</f>
        <v>9.3319906008727763E-2</v>
      </c>
      <c r="H59" s="61">
        <f>VLOOKUP($B59,Complex!$C$4:$K$132,H$9,FALSE)</f>
        <v>3.1490861043822947E-2</v>
      </c>
      <c r="K59" s="1">
        <v>5</v>
      </c>
      <c r="L59" s="1">
        <f>K59+40</f>
        <v>45</v>
      </c>
      <c r="M59" s="2" t="str">
        <f t="shared" ref="M59:R61" si="15">VLOOKUP($L59,$B$51:$H$65,M$9,FALSE)</f>
        <v>Skolų (trumpalaikių finansinių) grąžinimo</v>
      </c>
      <c r="N59" s="62">
        <f t="shared" si="15"/>
        <v>0.86885245901639341</v>
      </c>
      <c r="O59" s="62">
        <f t="shared" si="15"/>
        <v>0.86885245901639341</v>
      </c>
      <c r="P59" s="62">
        <f t="shared" si="15"/>
        <v>0.86885245901639341</v>
      </c>
      <c r="Q59" s="62">
        <f t="shared" si="15"/>
        <v>0.86885245901639341</v>
      </c>
      <c r="R59" s="62">
        <f t="shared" si="15"/>
        <v>2.5773955773955772</v>
      </c>
    </row>
    <row r="60" spans="1:18">
      <c r="A60" s="2" t="s">
        <v>573</v>
      </c>
      <c r="B60" s="2">
        <v>50</v>
      </c>
      <c r="C60" s="2" t="str">
        <f>VLOOKUP($B60,Complex!$C$4:$K$132,C$9,FALSE)</f>
        <v>Trumpalaikio įsiskolinimo</v>
      </c>
      <c r="D60" s="61">
        <f>VLOOKUP($B60,Complex!$C$4:$K$132,D$9,FALSE)</f>
        <v>0.27000111894371714</v>
      </c>
      <c r="E60" s="61">
        <f>VLOOKUP($B60,Complex!$C$4:$K$132,E$9,FALSE)</f>
        <v>0.27000111894371714</v>
      </c>
      <c r="F60" s="61">
        <f>VLOOKUP($B60,Complex!$C$4:$K$132,F$9,FALSE)</f>
        <v>0.27000111894371714</v>
      </c>
      <c r="G60" s="61">
        <f>VLOOKUP($B60,Complex!$C$4:$K$132,G$9,FALSE)</f>
        <v>0.27000111894371714</v>
      </c>
      <c r="H60" s="61">
        <f>VLOOKUP($B60,Complex!$C$4:$K$132,H$9,FALSE)</f>
        <v>0.31446817881523892</v>
      </c>
      <c r="K60" s="2">
        <v>6</v>
      </c>
      <c r="L60" s="1">
        <f>K60+40</f>
        <v>46</v>
      </c>
      <c r="M60" s="2" t="str">
        <f t="shared" si="15"/>
        <v>Grynosios finansinės skolos santykis su EBITDA</v>
      </c>
      <c r="N60" s="62">
        <f t="shared" si="15"/>
        <v>0.8665318503538928</v>
      </c>
      <c r="O60" s="62">
        <f t="shared" si="15"/>
        <v>0.8665318503538928</v>
      </c>
      <c r="P60" s="62">
        <f t="shared" si="15"/>
        <v>0.8665318503538928</v>
      </c>
      <c r="Q60" s="62">
        <f t="shared" si="15"/>
        <v>0.8665318503538928</v>
      </c>
      <c r="R60" s="62">
        <f t="shared" si="15"/>
        <v>0.11448450347881088</v>
      </c>
    </row>
    <row r="61" spans="1:18">
      <c r="A61" s="2" t="s">
        <v>573</v>
      </c>
      <c r="B61" s="2">
        <v>51</v>
      </c>
      <c r="C61" s="2" t="str">
        <f>VLOOKUP($B61,Complex!$C$4:$K$132,C$9,FALSE)</f>
        <v>Ilgalaikių įsipareigojimų ir pardavimo pajamų santykis</v>
      </c>
      <c r="D61" s="61">
        <f>VLOOKUP($B61,Complex!$C$4:$K$132,D$9,FALSE)</f>
        <v>5.8691062631949328E-2</v>
      </c>
      <c r="E61" s="61">
        <f>VLOOKUP($B61,Complex!$C$4:$K$132,E$9,FALSE)</f>
        <v>5.8691062631949328E-2</v>
      </c>
      <c r="F61" s="61">
        <f>VLOOKUP($B61,Complex!$C$4:$K$132,F$9,FALSE)</f>
        <v>5.8691062631949328E-2</v>
      </c>
      <c r="G61" s="61">
        <f>VLOOKUP($B61,Complex!$C$4:$K$132,G$9,FALSE)</f>
        <v>5.8691062631949328E-2</v>
      </c>
      <c r="H61" s="61">
        <f>VLOOKUP($B61,Complex!$C$4:$K$132,H$9,FALSE)</f>
        <v>1.9931702557669524E-2</v>
      </c>
      <c r="K61" s="2">
        <v>8</v>
      </c>
      <c r="L61" s="1">
        <f>K61+40</f>
        <v>48</v>
      </c>
      <c r="M61" s="2" t="str">
        <f t="shared" si="15"/>
        <v>Įsiskolinimo</v>
      </c>
      <c r="N61" s="62">
        <f t="shared" si="15"/>
        <v>0.36332102495244489</v>
      </c>
      <c r="O61" s="62">
        <f t="shared" si="15"/>
        <v>0.36332102495244489</v>
      </c>
      <c r="P61" s="62">
        <f t="shared" si="15"/>
        <v>0.36332102495244489</v>
      </c>
      <c r="Q61" s="62">
        <f t="shared" si="15"/>
        <v>0.36332102495244489</v>
      </c>
      <c r="R61" s="62">
        <f t="shared" si="15"/>
        <v>0.3459590398590619</v>
      </c>
    </row>
    <row r="62" spans="1:18">
      <c r="A62" s="2" t="s">
        <v>573</v>
      </c>
      <c r="B62" s="2">
        <v>52</v>
      </c>
      <c r="C62" s="2" t="str">
        <f>VLOOKUP($B62,Complex!$C$4:$K$132,C$9,FALSE)</f>
        <v>Trumpalaikių įsipareigojimų ir pardavimo pajamų santykis</v>
      </c>
      <c r="D62" s="61">
        <f>VLOOKUP($B62,Complex!$C$4:$K$132,D$9,FALSE)</f>
        <v>0.16980999296270233</v>
      </c>
      <c r="E62" s="61">
        <f>VLOOKUP($B62,Complex!$C$4:$K$132,E$9,FALSE)</f>
        <v>0.16980999296270233</v>
      </c>
      <c r="F62" s="61">
        <f>VLOOKUP($B62,Complex!$C$4:$K$132,F$9,FALSE)</f>
        <v>0.16980999296270233</v>
      </c>
      <c r="G62" s="61">
        <f>VLOOKUP($B62,Complex!$C$4:$K$132,G$9,FALSE)</f>
        <v>0.16980999296270233</v>
      </c>
      <c r="H62" s="61">
        <f>VLOOKUP($B62,Complex!$C$4:$K$132,H$9,FALSE)</f>
        <v>0.1990382605059586</v>
      </c>
      <c r="K62" s="59"/>
      <c r="L62" s="59"/>
      <c r="M62" s="59"/>
      <c r="N62" s="59"/>
      <c r="O62" s="59"/>
      <c r="P62" s="59"/>
      <c r="Q62" s="59"/>
      <c r="R62" s="59"/>
    </row>
    <row r="63" spans="1:18">
      <c r="A63" s="2" t="s">
        <v>573</v>
      </c>
      <c r="B63" s="2">
        <v>53</v>
      </c>
      <c r="C63" s="2" t="str">
        <f>VLOOKUP($B63,Complex!$C$4:$K$132,C$9,FALSE)</f>
        <v>Einamojo likvidumo</v>
      </c>
      <c r="D63" s="61">
        <f>VLOOKUP($B63,Complex!$C$4:$K$132,D$9,FALSE)</f>
        <v>2.1864898466639038</v>
      </c>
      <c r="E63" s="61">
        <f>VLOOKUP($B63,Complex!$C$4:$K$132,E$9,FALSE)</f>
        <v>2.1864898466639038</v>
      </c>
      <c r="F63" s="61">
        <f>VLOOKUP($B63,Complex!$C$4:$K$132,F$9,FALSE)</f>
        <v>2.1864898466639038</v>
      </c>
      <c r="G63" s="61">
        <f>VLOOKUP($B63,Complex!$C$4:$K$132,G$9,FALSE)</f>
        <v>2.1864898466639038</v>
      </c>
      <c r="H63" s="61">
        <f>VLOOKUP($B63,Complex!$C$4:$K$132,H$9,FALSE)</f>
        <v>2.0917366946778713</v>
      </c>
    </row>
    <row r="64" spans="1:18">
      <c r="A64" s="2" t="s">
        <v>573</v>
      </c>
      <c r="B64" s="2">
        <v>54</v>
      </c>
      <c r="C64" s="2" t="str">
        <f>VLOOKUP($B64,Complex!$C$4:$K$132,C$9,FALSE)</f>
        <v>Kritinio likvidumo</v>
      </c>
      <c r="D64" s="61">
        <f>VLOOKUP($B64,Complex!$C$4:$K$132,D$9,FALSE)</f>
        <v>0.69042685453791963</v>
      </c>
      <c r="E64" s="61">
        <f>VLOOKUP($B64,Complex!$C$4:$K$132,E$9,FALSE)</f>
        <v>0.69042685453791963</v>
      </c>
      <c r="F64" s="61">
        <f>VLOOKUP($B64,Complex!$C$4:$K$132,F$9,FALSE)</f>
        <v>0.69042685453791963</v>
      </c>
      <c r="G64" s="61">
        <f>VLOOKUP($B64,Complex!$C$4:$K$132,G$9,FALSE)</f>
        <v>0.69042685453791963</v>
      </c>
      <c r="H64" s="61">
        <f>VLOOKUP($B64,Complex!$C$4:$K$132,H$9,FALSE)</f>
        <v>0.66736694677871145</v>
      </c>
    </row>
    <row r="65" spans="1:18">
      <c r="A65" s="2" t="s">
        <v>573</v>
      </c>
      <c r="B65" s="2">
        <v>55</v>
      </c>
      <c r="C65" s="2" t="str">
        <f>VLOOKUP($B65,Complex!$C$4:$K$132,C$9,FALSE)</f>
        <v>Absoliutaus likvidumo</v>
      </c>
      <c r="D65" s="61">
        <f>VLOOKUP($B65,Complex!$C$4:$K$132,D$9,FALSE)</f>
        <v>2.154993783671778E-2</v>
      </c>
      <c r="E65" s="61">
        <f>VLOOKUP($B65,Complex!$C$4:$K$132,E$9,FALSE)</f>
        <v>2.154993783671778E-2</v>
      </c>
      <c r="F65" s="61">
        <f>VLOOKUP($B65,Complex!$C$4:$K$132,F$9,FALSE)</f>
        <v>2.154993783671778E-2</v>
      </c>
      <c r="G65" s="61">
        <f>VLOOKUP($B65,Complex!$C$4:$K$132,G$9,FALSE)</f>
        <v>2.154993783671778E-2</v>
      </c>
      <c r="H65" s="61">
        <f>VLOOKUP($B65,Complex!$C$4:$K$132,H$9,FALSE)</f>
        <v>0.17927170868347339</v>
      </c>
    </row>
    <row r="66" spans="1:18">
      <c r="A66" s="2" t="s">
        <v>575</v>
      </c>
      <c r="B66" s="2">
        <v>56</v>
      </c>
      <c r="C66" s="2" t="str">
        <f>VLOOKUP($B66,Complex!$C$4:$K$132,C$9,FALSE)</f>
        <v>"Auksinė" finansavimo taisyklė</v>
      </c>
      <c r="D66" s="61">
        <f>VLOOKUP($B66,Complex!$C$4:$K$132,D$9,FALSE)</f>
        <v>0.56115879828326176</v>
      </c>
      <c r="E66" s="61">
        <f>VLOOKUP($B66,Complex!$C$4:$K$132,E$9,FALSE)</f>
        <v>0.56115879828326176</v>
      </c>
      <c r="F66" s="61">
        <f>VLOOKUP($B66,Complex!$C$4:$K$132,F$9,FALSE)</f>
        <v>0.56115879828326176</v>
      </c>
      <c r="G66" s="61">
        <f>VLOOKUP($B66,Complex!$C$4:$K$132,G$9,FALSE)</f>
        <v>0.56115879828326176</v>
      </c>
      <c r="H66" s="61">
        <f>VLOOKUP($B66,Complex!$C$4:$K$132,H$9,FALSE)</f>
        <v>0.4991969161580469</v>
      </c>
    </row>
    <row r="67" spans="1:18">
      <c r="A67" s="2" t="s">
        <v>575</v>
      </c>
      <c r="B67" s="2">
        <v>57</v>
      </c>
      <c r="C67" s="2" t="str">
        <f>VLOOKUP($B67,Complex!$C$4:$K$132,C$9,FALSE)</f>
        <v>"Auksinė" turto taisyklė</v>
      </c>
      <c r="D67" s="61">
        <f>VLOOKUP($B67,Complex!$C$4:$K$132,D$9,FALSE)</f>
        <v>1.5542201584266593</v>
      </c>
      <c r="E67" s="61">
        <f>VLOOKUP($B67,Complex!$C$4:$K$132,E$9,FALSE)</f>
        <v>1.5542201584266593</v>
      </c>
      <c r="F67" s="61">
        <f>VLOOKUP($B67,Complex!$C$4:$K$132,F$9,FALSE)</f>
        <v>1.5542201584266593</v>
      </c>
      <c r="G67" s="61">
        <f>VLOOKUP($B67,Complex!$C$4:$K$132,G$9,FALSE)</f>
        <v>1.5542201584266593</v>
      </c>
      <c r="H67" s="61">
        <f>VLOOKUP($B67,Complex!$C$4:$K$132,H$9,FALSE)</f>
        <v>1.9111969111969112</v>
      </c>
    </row>
    <row r="68" spans="1:18">
      <c r="A68" s="2" t="s">
        <v>575</v>
      </c>
      <c r="B68" s="2">
        <v>58</v>
      </c>
      <c r="C68" s="2" t="str">
        <f>VLOOKUP($B68,Complex!$C$4:$K$132,C$9,FALSE)</f>
        <v>"Auksinė" rizikos taisyklė</v>
      </c>
      <c r="D68" s="61">
        <f>VLOOKUP($B68,Complex!$C$4:$K$132,D$9,FALSE)</f>
        <v>1.7523868186017864</v>
      </c>
      <c r="E68" s="61">
        <f>VLOOKUP($B68,Complex!$C$4:$K$132,E$9,FALSE)</f>
        <v>1.7523868186017864</v>
      </c>
      <c r="F68" s="61">
        <f>VLOOKUP($B68,Complex!$C$4:$K$132,F$9,FALSE)</f>
        <v>1.7523868186017864</v>
      </c>
      <c r="G68" s="61">
        <f>VLOOKUP($B68,Complex!$C$4:$K$132,G$9,FALSE)</f>
        <v>1.7523868186017864</v>
      </c>
      <c r="H68" s="61">
        <f>VLOOKUP($B68,Complex!$C$4:$K$132,H$9,FALSE)</f>
        <v>1.8905155951623169</v>
      </c>
    </row>
    <row r="69" spans="1:18">
      <c r="A69" s="2" t="s">
        <v>575</v>
      </c>
      <c r="B69" s="2">
        <v>59</v>
      </c>
      <c r="C69" s="2" t="str">
        <f>VLOOKUP($B69,Complex!$C$4:$K$132,C$9,FALSE)</f>
        <v>"Auksinė" proporcijos taisyklė</v>
      </c>
      <c r="D69" s="61" t="str">
        <f>VLOOKUP($B69,Complex!$C$4:$K$132,D$9,FALSE)</f>
        <v>N/A</v>
      </c>
      <c r="E69" s="61" t="str">
        <f>VLOOKUP($B69,Complex!$C$4:$K$132,E$9,FALSE)</f>
        <v/>
      </c>
      <c r="F69" s="61" t="str">
        <f>VLOOKUP($B69,Complex!$C$4:$K$132,F$9,FALSE)</f>
        <v/>
      </c>
      <c r="G69" s="61" t="str">
        <f>VLOOKUP($B69,Complex!$C$4:$K$132,G$9,FALSE)</f>
        <v/>
      </c>
      <c r="H69" s="61">
        <f>VLOOKUP($B69,Complex!$C$4:$K$132,H$9,FALSE)</f>
        <v>-3.9784172661870505</v>
      </c>
    </row>
    <row r="70" spans="1:18">
      <c r="A70" s="2" t="s">
        <v>575</v>
      </c>
      <c r="B70" s="2">
        <v>60</v>
      </c>
      <c r="C70" s="2" t="str">
        <f>VLOOKUP($B70,Complex!$C$4:$K$132,C$9,FALSE)</f>
        <v>Turto ir nuosavo kapitalo santykis (Finansinės priklausomybės)</v>
      </c>
      <c r="D70" s="61">
        <f>VLOOKUP($B70,Complex!$C$4:$K$132,D$9,FALSE)</f>
        <v>1.5706502636203867</v>
      </c>
      <c r="E70" s="61">
        <f>VLOOKUP($B70,Complex!$C$4:$K$132,E$9,FALSE)</f>
        <v>1.5706502636203867</v>
      </c>
      <c r="F70" s="61">
        <f>VLOOKUP($B70,Complex!$C$4:$K$132,F$9,FALSE)</f>
        <v>1.5706502636203867</v>
      </c>
      <c r="G70" s="61">
        <f>VLOOKUP($B70,Complex!$C$4:$K$132,G$9,FALSE)</f>
        <v>1.5706502636203867</v>
      </c>
      <c r="H70" s="61">
        <f>VLOOKUP($B70,Complex!$C$4:$K$132,H$9,FALSE)</f>
        <v>1.5289562289562288</v>
      </c>
    </row>
    <row r="71" spans="1:18">
      <c r="A71" s="2" t="s">
        <v>575</v>
      </c>
      <c r="B71" s="2">
        <v>61</v>
      </c>
      <c r="C71" s="2" t="str">
        <f>VLOOKUP($B71,Complex!$C$4:$K$132,C$9,FALSE)</f>
        <v>Finansinės priklausomybės</v>
      </c>
      <c r="D71" s="61">
        <f>VLOOKUP($B71,Complex!$C$4:$K$132,D$9,FALSE)</f>
        <v>0.57065026362038662</v>
      </c>
      <c r="E71" s="61">
        <f>VLOOKUP($B71,Complex!$C$4:$K$132,E$9,FALSE)</f>
        <v>0.57065026362038662</v>
      </c>
      <c r="F71" s="61">
        <f>VLOOKUP($B71,Complex!$C$4:$K$132,F$9,FALSE)</f>
        <v>0.57065026362038662</v>
      </c>
      <c r="G71" s="61">
        <f>VLOOKUP($B71,Complex!$C$4:$K$132,G$9,FALSE)</f>
        <v>0.57065026362038662</v>
      </c>
      <c r="H71" s="61">
        <f>VLOOKUP($B71,Complex!$C$4:$K$132,H$9,FALSE)</f>
        <v>0.52895622895622896</v>
      </c>
    </row>
    <row r="72" spans="1:18">
      <c r="A72" s="2" t="s">
        <v>575</v>
      </c>
      <c r="B72" s="2">
        <v>62</v>
      </c>
      <c r="C72" s="2" t="str">
        <f>VLOOKUP($B72,Complex!$C$4:$K$132,C$9,FALSE)</f>
        <v>Finansinės skolos ir nuosavo kapitalo santykis</v>
      </c>
      <c r="D72" s="61">
        <f>VLOOKUP($B72,Complex!$C$4:$K$132,D$9,FALSE)</f>
        <v>0.15975395430579964</v>
      </c>
      <c r="E72" s="61">
        <f>VLOOKUP($B72,Complex!$C$4:$K$132,E$9,FALSE)</f>
        <v>0.15975395430579964</v>
      </c>
      <c r="F72" s="61">
        <f>VLOOKUP($B72,Complex!$C$4:$K$132,F$9,FALSE)</f>
        <v>0.15975395430579964</v>
      </c>
      <c r="G72" s="61">
        <f>VLOOKUP($B72,Complex!$C$4:$K$132,G$9,FALSE)</f>
        <v>0.15975395430579964</v>
      </c>
      <c r="H72" s="61">
        <f>VLOOKUP($B72,Complex!$C$4:$K$132,H$9,FALSE)</f>
        <v>0.11666666666666667</v>
      </c>
    </row>
    <row r="73" spans="1:18">
      <c r="A73" s="2" t="s">
        <v>575</v>
      </c>
      <c r="B73" s="2">
        <v>63</v>
      </c>
      <c r="C73" s="2" t="str">
        <f>VLOOKUP($B73,Complex!$C$4:$K$132,C$9,FALSE)</f>
        <v>Grynosios finansinės skolos ir nuosavo kapitalo santykis</v>
      </c>
      <c r="D73" s="61">
        <f>VLOOKUP($B73,Complex!$C$4:$K$132,D$9,FALSE)</f>
        <v>0.15061511423550089</v>
      </c>
      <c r="E73" s="61">
        <f>VLOOKUP($B73,Complex!$C$4:$K$132,E$9,FALSE)</f>
        <v>0.15061511423550089</v>
      </c>
      <c r="F73" s="61">
        <f>VLOOKUP($B73,Complex!$C$4:$K$132,F$9,FALSE)</f>
        <v>0.15061511423550089</v>
      </c>
      <c r="G73" s="61">
        <f>VLOOKUP($B73,Complex!$C$4:$K$132,G$9,FALSE)</f>
        <v>0.15061511423550089</v>
      </c>
      <c r="H73" s="61">
        <f>VLOOKUP($B73,Complex!$C$4:$K$132,H$9,FALSE)</f>
        <v>3.0471380471380472E-2</v>
      </c>
    </row>
    <row r="74" spans="1:18">
      <c r="A74" s="2" t="s">
        <v>575</v>
      </c>
      <c r="B74" s="2">
        <v>64</v>
      </c>
      <c r="C74" s="2" t="str">
        <f>VLOOKUP($B74,Complex!$C$4:$K$132,C$9,FALSE)</f>
        <v>Ilgalaikės finansinės skolos ir nuosavo kapitalo santykis</v>
      </c>
      <c r="D74" s="61">
        <f>VLOOKUP($B74,Complex!$C$4:$K$132,D$9,FALSE)</f>
        <v>9.5430579964850618E-2</v>
      </c>
      <c r="E74" s="61">
        <f>VLOOKUP($B74,Complex!$C$4:$K$132,E$9,FALSE)</f>
        <v>9.5430579964850618E-2</v>
      </c>
      <c r="F74" s="61">
        <f>VLOOKUP($B74,Complex!$C$4:$K$132,F$9,FALSE)</f>
        <v>9.5430579964850618E-2</v>
      </c>
      <c r="G74" s="61">
        <f>VLOOKUP($B74,Complex!$C$4:$K$132,G$9,FALSE)</f>
        <v>9.5430579964850618E-2</v>
      </c>
      <c r="H74" s="61">
        <f>VLOOKUP($B74,Complex!$C$4:$K$132,H$9,FALSE)</f>
        <v>4.8148148148148148E-2</v>
      </c>
      <c r="K74" s="50" t="s">
        <v>525</v>
      </c>
      <c r="L74" s="59"/>
      <c r="M74" s="2">
        <v>2</v>
      </c>
      <c r="N74" s="2">
        <v>3</v>
      </c>
      <c r="O74" s="2">
        <v>4</v>
      </c>
      <c r="P74" s="2">
        <v>5</v>
      </c>
      <c r="Q74" s="2">
        <v>6</v>
      </c>
      <c r="R74" s="2">
        <v>7</v>
      </c>
    </row>
    <row r="75" spans="1:18">
      <c r="A75" s="2" t="s">
        <v>516</v>
      </c>
      <c r="B75" s="2">
        <v>65</v>
      </c>
      <c r="C75" s="2" t="str">
        <f>VLOOKUP($B75,Complex!$C$4:$K$132,C$9,FALSE)</f>
        <v>Nuosavo kapitalo ir turto santykis</v>
      </c>
      <c r="D75" s="61">
        <f>VLOOKUP($B75,Complex!$C$4:$K$132,D$9,FALSE)</f>
        <v>0.63667897504755511</v>
      </c>
      <c r="E75" s="61">
        <f>VLOOKUP($B75,Complex!$C$4:$K$132,E$9,FALSE)</f>
        <v>0.63667897504755511</v>
      </c>
      <c r="F75" s="61">
        <f>VLOOKUP($B75,Complex!$C$4:$K$132,F$9,FALSE)</f>
        <v>0.63667897504755511</v>
      </c>
      <c r="G75" s="61">
        <f>VLOOKUP($B75,Complex!$C$4:$K$132,G$9,FALSE)</f>
        <v>0.63667897504755511</v>
      </c>
      <c r="H75" s="61">
        <f>VLOOKUP($B75,Complex!$C$4:$K$132,H$9,FALSE)</f>
        <v>0.65404096014093815</v>
      </c>
      <c r="K75" s="1" t="s">
        <v>447</v>
      </c>
      <c r="L75" s="1" t="s">
        <v>448</v>
      </c>
      <c r="M75" s="2" t="s">
        <v>199</v>
      </c>
      <c r="N75" s="1">
        <f>D10</f>
        <v>2012</v>
      </c>
      <c r="O75" s="1">
        <f t="shared" ref="O75" si="16">N75+1</f>
        <v>2013</v>
      </c>
      <c r="P75" s="1">
        <f t="shared" ref="P75" si="17">O75+1</f>
        <v>2014</v>
      </c>
      <c r="Q75" s="1">
        <f t="shared" ref="Q75" si="18">P75+1</f>
        <v>2015</v>
      </c>
      <c r="R75" s="1">
        <f t="shared" ref="R75" si="19">Q75+1</f>
        <v>2016</v>
      </c>
    </row>
    <row r="76" spans="1:18">
      <c r="A76" s="2" t="s">
        <v>516</v>
      </c>
      <c r="B76" s="2">
        <v>66</v>
      </c>
      <c r="C76" s="2" t="str">
        <f>VLOOKUP($B76,Complex!$C$4:$K$132,C$9,FALSE)</f>
        <v>Finansinės skolos ir turto santykis</v>
      </c>
      <c r="D76" s="61">
        <f>VLOOKUP($B76,Complex!$C$4:$K$132,D$9,FALSE)</f>
        <v>0.10171198388721048</v>
      </c>
      <c r="E76" s="61">
        <f>VLOOKUP($B76,Complex!$C$4:$K$132,E$9,FALSE)</f>
        <v>0.10171198388721048</v>
      </c>
      <c r="F76" s="61">
        <f>VLOOKUP($B76,Complex!$C$4:$K$132,F$9,FALSE)</f>
        <v>0.10171198388721048</v>
      </c>
      <c r="G76" s="61">
        <f>VLOOKUP($B76,Complex!$C$4:$K$132,G$9,FALSE)</f>
        <v>0.10171198388721048</v>
      </c>
      <c r="H76" s="61">
        <f>VLOOKUP($B76,Complex!$C$4:$K$132,H$9,FALSE)</f>
        <v>7.6304778683109448E-2</v>
      </c>
      <c r="K76" s="1">
        <v>1</v>
      </c>
      <c r="L76" s="1">
        <f>K76+55</f>
        <v>56</v>
      </c>
      <c r="M76" s="2" t="str">
        <f t="shared" ref="M76:R78" si="20">VLOOKUP($L76,$B$66:$H$94,M$9,FALSE)</f>
        <v>"Auksinė" finansavimo taisyklė</v>
      </c>
      <c r="N76" s="62">
        <f t="shared" si="20"/>
        <v>0.56115879828326176</v>
      </c>
      <c r="O76" s="62">
        <f t="shared" si="20"/>
        <v>0.56115879828326176</v>
      </c>
      <c r="P76" s="62">
        <f t="shared" si="20"/>
        <v>0.56115879828326176</v>
      </c>
      <c r="Q76" s="62">
        <f t="shared" si="20"/>
        <v>0.56115879828326176</v>
      </c>
      <c r="R76" s="62">
        <f t="shared" si="20"/>
        <v>0.4991969161580469</v>
      </c>
    </row>
    <row r="77" spans="1:18">
      <c r="A77" s="2" t="s">
        <v>516</v>
      </c>
      <c r="B77" s="2">
        <v>67</v>
      </c>
      <c r="C77" s="2" t="str">
        <f>VLOOKUP($B77,Complex!$C$4:$K$132,C$9,FALSE)</f>
        <v>Grynosios finansinės skolos ir turto santykis</v>
      </c>
      <c r="D77" s="61">
        <f>VLOOKUP($B77,Complex!$C$4:$K$132,D$9,FALSE)</f>
        <v>9.5893476558129132E-2</v>
      </c>
      <c r="E77" s="61">
        <f>VLOOKUP($B77,Complex!$C$4:$K$132,E$9,FALSE)</f>
        <v>9.5893476558129132E-2</v>
      </c>
      <c r="F77" s="61">
        <f>VLOOKUP($B77,Complex!$C$4:$K$132,F$9,FALSE)</f>
        <v>9.5893476558129132E-2</v>
      </c>
      <c r="G77" s="61">
        <f>VLOOKUP($B77,Complex!$C$4:$K$132,G$9,FALSE)</f>
        <v>9.5893476558129132E-2</v>
      </c>
      <c r="H77" s="61">
        <f>VLOOKUP($B77,Complex!$C$4:$K$132,H$9,FALSE)</f>
        <v>1.9929530940321516E-2</v>
      </c>
      <c r="K77" s="2">
        <v>2</v>
      </c>
      <c r="L77" s="1">
        <f>K77+55</f>
        <v>57</v>
      </c>
      <c r="M77" s="2" t="str">
        <f t="shared" si="20"/>
        <v>"Auksinė" turto taisyklė</v>
      </c>
      <c r="N77" s="62">
        <f t="shared" si="20"/>
        <v>1.5542201584266593</v>
      </c>
      <c r="O77" s="62">
        <f t="shared" si="20"/>
        <v>1.5542201584266593</v>
      </c>
      <c r="P77" s="62">
        <f t="shared" si="20"/>
        <v>1.5542201584266593</v>
      </c>
      <c r="Q77" s="62">
        <f t="shared" si="20"/>
        <v>1.5542201584266593</v>
      </c>
      <c r="R77" s="62">
        <f t="shared" si="20"/>
        <v>1.9111969111969112</v>
      </c>
    </row>
    <row r="78" spans="1:18">
      <c r="A78" s="2" t="s">
        <v>516</v>
      </c>
      <c r="B78" s="2">
        <v>68</v>
      </c>
      <c r="C78" s="2" t="str">
        <f>VLOOKUP($B78,Complex!$C$4:$K$132,C$9,FALSE)</f>
        <v>Skolos (finansinės) ir panaudoto kapitalo santykis</v>
      </c>
      <c r="D78" s="61">
        <f>VLOOKUP($B78,Complex!$C$4:$K$132,D$9,FALSE)</f>
        <v>0.13774814365813001</v>
      </c>
      <c r="E78" s="61">
        <f>VLOOKUP($B78,Complex!$C$4:$K$132,E$9,FALSE)</f>
        <v>0.13774814365813001</v>
      </c>
      <c r="F78" s="61">
        <f>VLOOKUP($B78,Complex!$C$4:$K$132,F$9,FALSE)</f>
        <v>0.13774814365813001</v>
      </c>
      <c r="G78" s="61">
        <f>VLOOKUP($B78,Complex!$C$4:$K$132,G$9,FALSE)</f>
        <v>0.13774814365813001</v>
      </c>
      <c r="H78" s="61">
        <f>VLOOKUP($B78,Complex!$C$4:$K$132,H$9,FALSE)</f>
        <v>0.1044776119402985</v>
      </c>
      <c r="K78" s="2">
        <v>3</v>
      </c>
      <c r="L78" s="1">
        <f>K78+55</f>
        <v>58</v>
      </c>
      <c r="M78" s="2" t="str">
        <f t="shared" si="20"/>
        <v>"Auksinė" rizikos taisyklė</v>
      </c>
      <c r="N78" s="62">
        <f t="shared" si="20"/>
        <v>1.7523868186017864</v>
      </c>
      <c r="O78" s="62">
        <f t="shared" si="20"/>
        <v>1.7523868186017864</v>
      </c>
      <c r="P78" s="62">
        <f t="shared" si="20"/>
        <v>1.7523868186017864</v>
      </c>
      <c r="Q78" s="62">
        <f t="shared" si="20"/>
        <v>1.7523868186017864</v>
      </c>
      <c r="R78" s="62">
        <f t="shared" si="20"/>
        <v>1.8905155951623169</v>
      </c>
    </row>
    <row r="79" spans="1:18">
      <c r="A79" s="2" t="s">
        <v>516</v>
      </c>
      <c r="B79" s="2">
        <v>69</v>
      </c>
      <c r="C79" s="2" t="str">
        <f>VLOOKUP($B79,Complex!$C$4:$K$132,C$9,FALSE)</f>
        <v>Ilgalaikės (finansinės) skolos</v>
      </c>
      <c r="D79" s="61">
        <f>VLOOKUP($B79,Complex!$C$4:$K$132,D$9,FALSE)</f>
        <v>8.7116958126102997E-2</v>
      </c>
      <c r="E79" s="61">
        <f>VLOOKUP($B79,Complex!$C$4:$K$132,E$9,FALSE)</f>
        <v>8.7116958126102997E-2</v>
      </c>
      <c r="F79" s="61">
        <f>VLOOKUP($B79,Complex!$C$4:$K$132,F$9,FALSE)</f>
        <v>8.7116958126102997E-2</v>
      </c>
      <c r="G79" s="61">
        <f>VLOOKUP($B79,Complex!$C$4:$K$132,G$9,FALSE)</f>
        <v>8.7116958126102997E-2</v>
      </c>
      <c r="H79" s="61">
        <f>VLOOKUP($B79,Complex!$C$4:$K$132,H$9,FALSE)</f>
        <v>4.5936395759717315E-2</v>
      </c>
    </row>
    <row r="80" spans="1:18">
      <c r="A80" s="2" t="s">
        <v>516</v>
      </c>
      <c r="B80" s="2">
        <v>70</v>
      </c>
      <c r="C80" s="2" t="str">
        <f>VLOOKUP($B80,Complex!$C$4:$K$132,C$9,FALSE)</f>
        <v>Pastovaus kapitalo</v>
      </c>
      <c r="D80" s="61">
        <f>VLOOKUP($B80,Complex!$C$4:$K$132,D$9,FALSE)</f>
        <v>1.7820267686424474</v>
      </c>
      <c r="E80" s="61">
        <f>VLOOKUP($B80,Complex!$C$4:$K$132,E$9,FALSE)</f>
        <v>1.7820267686424474</v>
      </c>
      <c r="F80" s="61">
        <f>VLOOKUP($B80,Complex!$C$4:$K$132,F$9,FALSE)</f>
        <v>1.7820267686424474</v>
      </c>
      <c r="G80" s="61">
        <f>VLOOKUP($B80,Complex!$C$4:$K$132,G$9,FALSE)</f>
        <v>1.7820267686424474</v>
      </c>
      <c r="H80" s="61">
        <f>VLOOKUP($B80,Complex!$C$4:$K$132,H$9,FALSE)</f>
        <v>2.003217503217503</v>
      </c>
    </row>
    <row r="81" spans="1:8">
      <c r="A81" s="2" t="s">
        <v>516</v>
      </c>
      <c r="B81" s="2">
        <v>71</v>
      </c>
      <c r="C81" s="2" t="str">
        <f>VLOOKUP($B81,Complex!$C$4:$K$132,C$9,FALSE)</f>
        <v>Pastovaus finansavimo</v>
      </c>
      <c r="D81" s="61">
        <f>VLOOKUP($B81,Complex!$C$4:$K$132,D$9,FALSE)</f>
        <v>0.72999888105628286</v>
      </c>
      <c r="E81" s="61">
        <f>VLOOKUP($B81,Complex!$C$4:$K$132,E$9,FALSE)</f>
        <v>0.72999888105628286</v>
      </c>
      <c r="F81" s="61">
        <f>VLOOKUP($B81,Complex!$C$4:$K$132,F$9,FALSE)</f>
        <v>0.72999888105628286</v>
      </c>
      <c r="G81" s="61">
        <f>VLOOKUP($B81,Complex!$C$4:$K$132,G$9,FALSE)</f>
        <v>0.72999888105628286</v>
      </c>
      <c r="H81" s="61">
        <f>VLOOKUP($B81,Complex!$C$4:$K$132,H$9,FALSE)</f>
        <v>0.68553182118476108</v>
      </c>
    </row>
    <row r="82" spans="1:8">
      <c r="A82" s="2" t="s">
        <v>516</v>
      </c>
      <c r="B82" s="2">
        <v>72</v>
      </c>
      <c r="C82" s="2" t="str">
        <f>VLOOKUP($B82,Complex!$C$4:$K$132,C$9,FALSE)</f>
        <v>Apyvartinio kapitalo</v>
      </c>
      <c r="D82" s="61">
        <f>VLOOKUP($B82,Complex!$C$4:$K$132,D$9,FALSE)</f>
        <v>0.32035358621461341</v>
      </c>
      <c r="E82" s="61">
        <f>VLOOKUP($B82,Complex!$C$4:$K$132,E$9,FALSE)</f>
        <v>0.32035358621461341</v>
      </c>
      <c r="F82" s="61">
        <f>VLOOKUP($B82,Complex!$C$4:$K$132,F$9,FALSE)</f>
        <v>0.32035358621461341</v>
      </c>
      <c r="G82" s="61">
        <f>VLOOKUP($B82,Complex!$C$4:$K$132,G$9,FALSE)</f>
        <v>0.32035358621461341</v>
      </c>
      <c r="H82" s="61">
        <f>VLOOKUP($B82,Complex!$C$4:$K$132,H$9,FALSE)</f>
        <v>0.34331645012111872</v>
      </c>
    </row>
    <row r="83" spans="1:8">
      <c r="A83" s="2" t="s">
        <v>516</v>
      </c>
      <c r="B83" s="2">
        <v>73</v>
      </c>
      <c r="C83" s="2" t="str">
        <f>VLOOKUP($B83,Complex!$C$4:$K$132,C$9,FALSE)</f>
        <v>Apyvartinio kapitalo manevringumo</v>
      </c>
      <c r="D83" s="61">
        <f>VLOOKUP($B83,Complex!$C$4:$K$132,D$9,FALSE)</f>
        <v>1.2609151239958085</v>
      </c>
      <c r="E83" s="61">
        <f>VLOOKUP($B83,Complex!$C$4:$K$132,E$9,FALSE)</f>
        <v>1.2609151239958085</v>
      </c>
      <c r="F83" s="61">
        <f>VLOOKUP($B83,Complex!$C$4:$K$132,F$9,FALSE)</f>
        <v>1.2609151239958085</v>
      </c>
      <c r="G83" s="61">
        <f>VLOOKUP($B83,Complex!$C$4:$K$132,G$9,FALSE)</f>
        <v>1.2609151239958085</v>
      </c>
      <c r="H83" s="61">
        <f>VLOOKUP($B83,Complex!$C$4:$K$132,H$9,FALSE)</f>
        <v>1.3046824887748556</v>
      </c>
    </row>
    <row r="84" spans="1:8">
      <c r="A84" s="2" t="s">
        <v>516</v>
      </c>
      <c r="B84" s="2">
        <v>74</v>
      </c>
      <c r="C84" s="2" t="str">
        <f>VLOOKUP($B84,Complex!$C$4:$K$132,C$9,FALSE)</f>
        <v>Manevringumo</v>
      </c>
      <c r="D84" s="61">
        <f>VLOOKUP($B84,Complex!$C$4:$K$132,D$9,FALSE)</f>
        <v>0.92724077328646748</v>
      </c>
      <c r="E84" s="61">
        <f>VLOOKUP($B84,Complex!$C$4:$K$132,E$9,FALSE)</f>
        <v>0.92724077328646748</v>
      </c>
      <c r="F84" s="61">
        <f>VLOOKUP($B84,Complex!$C$4:$K$132,F$9,FALSE)</f>
        <v>0.92724077328646748</v>
      </c>
      <c r="G84" s="61">
        <f>VLOOKUP($B84,Complex!$C$4:$K$132,G$9,FALSE)</f>
        <v>0.92724077328646748</v>
      </c>
      <c r="H84" s="61">
        <f>VLOOKUP($B84,Complex!$C$4:$K$132,H$9,FALSE)</f>
        <v>1.0057239057239058</v>
      </c>
    </row>
    <row r="85" spans="1:8">
      <c r="A85" s="2" t="s">
        <v>516</v>
      </c>
      <c r="B85" s="2">
        <v>75</v>
      </c>
      <c r="C85" s="2" t="str">
        <f>VLOOKUP($B85,Complex!$C$4:$K$132,C$9,FALSE)</f>
        <v>Įmonėms nekotiruojamoms biržoje (Altmano)</v>
      </c>
      <c r="D85" s="61">
        <f>VLOOKUP($B85,Complex!$C$4:$K$132,D$9,FALSE)</f>
        <v>2.6504455655247341</v>
      </c>
      <c r="E85" s="61">
        <f>VLOOKUP($B85,Complex!$C$4:$K$132,E$9,FALSE)</f>
        <v>2.6504455655247341</v>
      </c>
      <c r="F85" s="61">
        <f>VLOOKUP($B85,Complex!$C$4:$K$132,F$9,FALSE)</f>
        <v>2.6504455655247341</v>
      </c>
      <c r="G85" s="61">
        <f>VLOOKUP($B85,Complex!$C$4:$K$132,G$9,FALSE)</f>
        <v>2.6504455655247341</v>
      </c>
      <c r="H85" s="61">
        <f>VLOOKUP($B85,Complex!$C$4:$K$132,H$9,FALSE)</f>
        <v>3.0447549335841164</v>
      </c>
    </row>
    <row r="86" spans="1:8">
      <c r="A86" s="2" t="s">
        <v>516</v>
      </c>
      <c r="B86" s="2">
        <v>76</v>
      </c>
      <c r="C86" s="2" t="str">
        <f>VLOOKUP($B86,Complex!$C$4:$K$132,C$9,FALSE)</f>
        <v>Individualioms ir paslaugų įmonėms (Altmano)</v>
      </c>
      <c r="D86" s="61">
        <f>VLOOKUP($B86,Complex!$C$4:$K$132,D$9,FALSE)</f>
        <v>4.2090595331471832</v>
      </c>
      <c r="E86" s="61">
        <f>VLOOKUP($B86,Complex!$C$4:$K$132,E$9,FALSE)</f>
        <v>4.2090595331471832</v>
      </c>
      <c r="F86" s="61">
        <f>VLOOKUP($B86,Complex!$C$4:$K$132,F$9,FALSE)</f>
        <v>4.2090595331471832</v>
      </c>
      <c r="G86" s="61">
        <f>VLOOKUP($B86,Complex!$C$4:$K$132,G$9,FALSE)</f>
        <v>4.2090595331471832</v>
      </c>
      <c r="H86" s="61">
        <f>VLOOKUP($B86,Complex!$C$4:$K$132,H$9,FALSE)</f>
        <v>5.3399499853586629</v>
      </c>
    </row>
    <row r="87" spans="1:8">
      <c r="A87" s="2" t="s">
        <v>516</v>
      </c>
      <c r="B87" s="2">
        <v>77</v>
      </c>
      <c r="C87" s="2" t="str">
        <f>VLOOKUP($B87,Complex!$C$4:$K$132,C$9,FALSE)</f>
        <v>Springate Z rodiklis</v>
      </c>
      <c r="D87" s="61">
        <f>VLOOKUP($B87,Complex!$C$4:$K$132,D$9,FALSE)</f>
        <v>1.1482392259005469</v>
      </c>
      <c r="E87" s="61">
        <f>VLOOKUP($B87,Complex!$C$4:$K$132,E$9,FALSE)</f>
        <v>1.1482392259005469</v>
      </c>
      <c r="F87" s="61">
        <f>VLOOKUP($B87,Complex!$C$4:$K$132,F$9,FALSE)</f>
        <v>1.1482392259005469</v>
      </c>
      <c r="G87" s="61">
        <f>VLOOKUP($B87,Complex!$C$4:$K$132,G$9,FALSE)</f>
        <v>1.1482392259005469</v>
      </c>
      <c r="H87" s="61">
        <f>VLOOKUP($B87,Complex!$C$4:$K$132,H$9,FALSE)</f>
        <v>1.5777491075707974</v>
      </c>
    </row>
    <row r="88" spans="1:8">
      <c r="A88" s="2" t="s">
        <v>516</v>
      </c>
      <c r="B88" s="2">
        <v>78</v>
      </c>
      <c r="C88" s="2" t="str">
        <f>VLOOKUP($B88,Complex!$C$4:$K$132,C$9,FALSE)</f>
        <v>apyvartinio kapitalo ir turto santykis</v>
      </c>
      <c r="D88" s="61">
        <f>VLOOKUP($B88,Complex!$C$4:$K$132,D$9,FALSE)</f>
        <v>0.32035358621461341</v>
      </c>
      <c r="E88" s="61">
        <f>VLOOKUP($B88,Complex!$C$4:$K$132,E$9,FALSE)</f>
        <v>0.32035358621461341</v>
      </c>
      <c r="F88" s="61">
        <f>VLOOKUP($B88,Complex!$C$4:$K$132,F$9,FALSE)</f>
        <v>0.32035358621461341</v>
      </c>
      <c r="G88" s="61">
        <f>VLOOKUP($B88,Complex!$C$4:$K$132,G$9,FALSE)</f>
        <v>0.32035358621461341</v>
      </c>
      <c r="H88" s="61">
        <f>VLOOKUP($B88,Complex!$C$4:$K$132,H$9,FALSE)</f>
        <v>0.34331645012111872</v>
      </c>
    </row>
    <row r="89" spans="1:8">
      <c r="A89" s="2" t="s">
        <v>516</v>
      </c>
      <c r="B89" s="2">
        <v>79</v>
      </c>
      <c r="C89" s="2" t="str">
        <f>VLOOKUP($B89,Complex!$C$4:$K$132,C$9,FALSE)</f>
        <v>nepaskirstyto pelno ir turto santykis</v>
      </c>
      <c r="D89" s="61">
        <f>VLOOKUP($B89,Complex!$C$4:$K$132,D$9,FALSE)</f>
        <v>1.1637014658162694E-2</v>
      </c>
      <c r="E89" s="61">
        <f>VLOOKUP($B89,Complex!$C$4:$K$132,E$9,FALSE)</f>
        <v>1.1637014658162694E-2</v>
      </c>
      <c r="F89" s="61">
        <f>VLOOKUP($B89,Complex!$C$4:$K$132,F$9,FALSE)</f>
        <v>1.1637014658162694E-2</v>
      </c>
      <c r="G89" s="61">
        <f>VLOOKUP($B89,Complex!$C$4:$K$132,G$9,FALSE)</f>
        <v>1.1637014658162694E-2</v>
      </c>
      <c r="H89" s="61">
        <f>VLOOKUP($B89,Complex!$C$4:$K$132,H$9,FALSE)</f>
        <v>9.5463554283197527E-2</v>
      </c>
    </row>
    <row r="90" spans="1:8">
      <c r="A90" s="2" t="s">
        <v>516</v>
      </c>
      <c r="B90" s="2">
        <v>80</v>
      </c>
      <c r="C90" s="2" t="str">
        <f>VLOOKUP($B90,Complex!$C$4:$K$132,C$9,FALSE)</f>
        <v>pelno prieš apmokestinimą ir turto santykis</v>
      </c>
      <c r="D90" s="61">
        <f>VLOOKUP($B90,Complex!$C$4:$K$132,D$9,FALSE)</f>
        <v>2.9875797247398455E-2</v>
      </c>
      <c r="E90" s="61">
        <f>VLOOKUP($B90,Complex!$C$4:$K$132,E$9,FALSE)</f>
        <v>2.9875797247398455E-2</v>
      </c>
      <c r="F90" s="61">
        <f>VLOOKUP($B90,Complex!$C$4:$K$132,F$9,FALSE)</f>
        <v>2.9875797247398455E-2</v>
      </c>
      <c r="G90" s="61">
        <f>VLOOKUP($B90,Complex!$C$4:$K$132,G$9,FALSE)</f>
        <v>2.9875797247398455E-2</v>
      </c>
      <c r="H90" s="61">
        <f>VLOOKUP($B90,Complex!$C$4:$K$132,H$9,FALSE)</f>
        <v>0.11319092710856639</v>
      </c>
    </row>
    <row r="91" spans="1:8">
      <c r="A91" s="2" t="s">
        <v>516</v>
      </c>
      <c r="B91" s="2">
        <v>81</v>
      </c>
      <c r="C91" s="2" t="str">
        <f>VLOOKUP($B91,Complex!$C$4:$K$132,C$9,FALSE)</f>
        <v>nuosavo kapitalo ir skolų santykis</v>
      </c>
      <c r="D91" s="61">
        <f>VLOOKUP($B91,Complex!$C$4:$K$132,D$9,FALSE)</f>
        <v>1.7523868186017864</v>
      </c>
      <c r="E91" s="61">
        <f>VLOOKUP($B91,Complex!$C$4:$K$132,E$9,FALSE)</f>
        <v>1.7523868186017864</v>
      </c>
      <c r="F91" s="61">
        <f>VLOOKUP($B91,Complex!$C$4:$K$132,F$9,FALSE)</f>
        <v>1.7523868186017864</v>
      </c>
      <c r="G91" s="61">
        <f>VLOOKUP($B91,Complex!$C$4:$K$132,G$9,FALSE)</f>
        <v>1.7523868186017864</v>
      </c>
      <c r="H91" s="61">
        <f>VLOOKUP($B91,Complex!$C$4:$K$132,H$9,FALSE)</f>
        <v>1.8905155951623169</v>
      </c>
    </row>
    <row r="92" spans="1:8">
      <c r="A92" s="2" t="s">
        <v>516</v>
      </c>
      <c r="B92" s="2">
        <v>82</v>
      </c>
      <c r="C92" s="2" t="str">
        <f>VLOOKUP($B92,Complex!$C$4:$K$132,C$9,FALSE)</f>
        <v>pardavimų ir turto santykis</v>
      </c>
      <c r="D92" s="61">
        <f>VLOOKUP($B92,Complex!$C$4:$K$132,D$9,FALSE)</f>
        <v>1.5900190220431911</v>
      </c>
      <c r="E92" s="61">
        <f>VLOOKUP($B92,Complex!$C$4:$K$132,E$9,FALSE)</f>
        <v>1.5900190220431911</v>
      </c>
      <c r="F92" s="61">
        <f>VLOOKUP($B92,Complex!$C$4:$K$132,F$9,FALSE)</f>
        <v>1.5900190220431911</v>
      </c>
      <c r="G92" s="61">
        <f>VLOOKUP($B92,Complex!$C$4:$K$132,G$9,FALSE)</f>
        <v>1.5900190220431911</v>
      </c>
      <c r="H92" s="61">
        <f>VLOOKUP($B92,Complex!$C$4:$K$132,H$9,FALSE)</f>
        <v>1.5799383395727813</v>
      </c>
    </row>
    <row r="93" spans="1:8">
      <c r="A93" s="2" t="s">
        <v>516</v>
      </c>
      <c r="B93" s="2">
        <v>83</v>
      </c>
      <c r="C93" s="2" t="str">
        <f>VLOOKUP($B93,Complex!$C$4:$K$132,C$9,FALSE)</f>
        <v>EBIT pelno ir turto santykis</v>
      </c>
      <c r="D93" s="61">
        <f>VLOOKUP($B93,Complex!$C$4:$K$132,D$9,FALSE)</f>
        <v>3.5582410204766698E-2</v>
      </c>
      <c r="E93" s="61">
        <f>VLOOKUP($B93,Complex!$C$4:$K$132,E$9,FALSE)</f>
        <v>3.5582410204766698E-2</v>
      </c>
      <c r="F93" s="61">
        <f>VLOOKUP($B93,Complex!$C$4:$K$132,F$9,FALSE)</f>
        <v>3.5582410204766698E-2</v>
      </c>
      <c r="G93" s="61">
        <f>VLOOKUP($B93,Complex!$C$4:$K$132,G$9,FALSE)</f>
        <v>3.5582410204766698E-2</v>
      </c>
      <c r="H93" s="61">
        <f>VLOOKUP($B93,Complex!$C$4:$K$132,H$9,FALSE)</f>
        <v>0.11550319312926668</v>
      </c>
    </row>
    <row r="94" spans="1:8">
      <c r="A94" s="2" t="s">
        <v>516</v>
      </c>
      <c r="B94" s="2">
        <v>84</v>
      </c>
      <c r="C94" s="2" t="str">
        <f>VLOOKUP($B94,Complex!$C$4:$K$132,C$9,FALSE)</f>
        <v>EBT ir TĮ santykis</v>
      </c>
      <c r="D94" s="61">
        <f>VLOOKUP($B94,Complex!$C$4:$K$132,D$9,FALSE)</f>
        <v>0.11065064235391629</v>
      </c>
      <c r="E94" s="61">
        <f>VLOOKUP($B94,Complex!$C$4:$K$132,E$9,FALSE)</f>
        <v>0.11065064235391629</v>
      </c>
      <c r="F94" s="61">
        <f>VLOOKUP($B94,Complex!$C$4:$K$132,F$9,FALSE)</f>
        <v>0.11065064235391629</v>
      </c>
      <c r="G94" s="61">
        <f>VLOOKUP($B94,Complex!$C$4:$K$132,G$9,FALSE)</f>
        <v>0.11065064235391629</v>
      </c>
      <c r="H94" s="61">
        <f>VLOOKUP($B94,Complex!$C$4:$K$132,H$9,FALSE)</f>
        <v>0.35994397759103641</v>
      </c>
    </row>
    <row r="95" spans="1:8">
      <c r="A95" s="2" t="s">
        <v>441</v>
      </c>
      <c r="B95" s="2">
        <v>85</v>
      </c>
      <c r="C95" s="2" t="str">
        <f>VLOOKUP($B95,Complex!$C$4:$K$132,C$9,FALSE)</f>
        <v>Vienos akcijos pelnas EPS (Grynasis pelnas vienai akcijai)</v>
      </c>
      <c r="D95" s="61">
        <f>VLOOKUP($B95,Complex!$C$4:$K$132,D$9,FALSE)</f>
        <v>0.28425655976676384</v>
      </c>
      <c r="E95" s="61">
        <f>VLOOKUP($B95,Complex!$C$4:$K$132,E$9,FALSE)</f>
        <v>0.28425655976676384</v>
      </c>
      <c r="F95" s="61">
        <f>VLOOKUP($B95,Complex!$C$4:$K$132,F$9,FALSE)</f>
        <v>0.28425655976676384</v>
      </c>
      <c r="G95" s="61">
        <f>VLOOKUP($B95,Complex!$C$4:$K$132,G$9,FALSE)</f>
        <v>0.28425655976676384</v>
      </c>
      <c r="H95" s="61">
        <f>VLOOKUP($B95,Complex!$C$4:$K$132,H$9,FALSE)</f>
        <v>1.2638483965014577</v>
      </c>
    </row>
    <row r="96" spans="1:8">
      <c r="A96" s="2" t="s">
        <v>441</v>
      </c>
      <c r="B96" s="2">
        <v>86</v>
      </c>
      <c r="C96" s="2" t="str">
        <f>VLOOKUP($B96,Complex!$C$4:$K$132,C$9,FALSE)</f>
        <v>EBIT pelnas 1-ai akcijai</v>
      </c>
      <c r="D96" s="61">
        <f>VLOOKUP($B96,Complex!$C$4:$K$132,D$9,FALSE)</f>
        <v>0.46355685131195334</v>
      </c>
      <c r="E96" s="61">
        <f>VLOOKUP($B96,Complex!$C$4:$K$132,E$9,FALSE)</f>
        <v>0.46355685131195334</v>
      </c>
      <c r="F96" s="61">
        <f>VLOOKUP($B96,Complex!$C$4:$K$132,F$9,FALSE)</f>
        <v>0.46355685131195334</v>
      </c>
      <c r="G96" s="61">
        <f>VLOOKUP($B96,Complex!$C$4:$K$132,G$9,FALSE)</f>
        <v>0.46355685131195334</v>
      </c>
      <c r="H96" s="61">
        <f>VLOOKUP($B96,Complex!$C$4:$K$132,H$9,FALSE)</f>
        <v>1.5291545189504374</v>
      </c>
    </row>
    <row r="97" spans="1:18">
      <c r="A97" s="2" t="s">
        <v>441</v>
      </c>
      <c r="B97" s="2">
        <v>87</v>
      </c>
      <c r="C97" s="2" t="str">
        <f>VLOOKUP($B97,Complex!$C$4:$K$132,C$9,FALSE)</f>
        <v>Akcijos kainos ir pelno santykis (P/E)</v>
      </c>
      <c r="D97" s="61">
        <f>VLOOKUP($B97,Complex!$C$4:$K$132,D$9,FALSE)</f>
        <v>5.2769230769230768</v>
      </c>
      <c r="E97" s="61">
        <f>VLOOKUP($B97,Complex!$C$4:$K$132,E$9,FALSE)</f>
        <v>5.2769230769230768</v>
      </c>
      <c r="F97" s="61">
        <f>VLOOKUP($B97,Complex!$C$4:$K$132,F$9,FALSE)</f>
        <v>5.2769230769230768</v>
      </c>
      <c r="G97" s="61">
        <f>VLOOKUP($B97,Complex!$C$4:$K$132,G$9,FALSE)</f>
        <v>5.2769230769230768</v>
      </c>
      <c r="H97" s="61">
        <f>VLOOKUP($B97,Complex!$C$4:$K$132,H$9,FALSE)</f>
        <v>1.1868512110726643</v>
      </c>
    </row>
    <row r="98" spans="1:18">
      <c r="A98" s="2" t="s">
        <v>441</v>
      </c>
      <c r="B98" s="2">
        <v>88</v>
      </c>
      <c r="C98" s="2" t="str">
        <f>VLOOKUP($B98,Complex!$C$4:$K$132,C$9,FALSE)</f>
        <v>Akcijos balansinė vertė (BV)</v>
      </c>
      <c r="D98" s="61">
        <f>VLOOKUP($B98,Complex!$C$4:$K$132,D$9,FALSE)</f>
        <v>8.2944606413994162</v>
      </c>
      <c r="E98" s="61">
        <f>VLOOKUP($B98,Complex!$C$4:$K$132,E$9,FALSE)</f>
        <v>8.2944606413994162</v>
      </c>
      <c r="F98" s="61">
        <f>VLOOKUP($B98,Complex!$C$4:$K$132,F$9,FALSE)</f>
        <v>8.2944606413994162</v>
      </c>
      <c r="G98" s="61">
        <f>VLOOKUP($B98,Complex!$C$4:$K$132,G$9,FALSE)</f>
        <v>8.2944606413994162</v>
      </c>
      <c r="H98" s="61">
        <f>VLOOKUP($B98,Complex!$C$4:$K$132,H$9,FALSE)</f>
        <v>8.6588921282798825</v>
      </c>
    </row>
    <row r="99" spans="1:18">
      <c r="A99" s="2" t="s">
        <v>441</v>
      </c>
      <c r="B99" s="2">
        <v>89</v>
      </c>
      <c r="C99" s="2" t="str">
        <f>VLOOKUP($B99,Complex!$C$4:$K$132,C$9,FALSE)</f>
        <v>Akcijos kainos ir pardavimo pajamų santykis (P/S)</v>
      </c>
      <c r="D99" s="61">
        <f>VLOOKUP($B99,Complex!$C$4:$K$132,D$9,FALSE)</f>
        <v>7.2413793103448268E-2</v>
      </c>
      <c r="E99" s="61">
        <f>VLOOKUP($B99,Complex!$C$4:$K$132,E$9,FALSE)</f>
        <v>7.2413793103448268E-2</v>
      </c>
      <c r="F99" s="61">
        <f>VLOOKUP($B99,Complex!$C$4:$K$132,F$9,FALSE)</f>
        <v>7.2413793103448268E-2</v>
      </c>
      <c r="G99" s="61">
        <f>VLOOKUP($B99,Complex!$C$4:$K$132,G$9,FALSE)</f>
        <v>7.2413793103448268E-2</v>
      </c>
      <c r="H99" s="61">
        <f>VLOOKUP($B99,Complex!$C$4:$K$132,H$9,FALSE)</f>
        <v>7.1712314446999784E-2</v>
      </c>
    </row>
    <row r="100" spans="1:18">
      <c r="A100" s="2" t="s">
        <v>441</v>
      </c>
      <c r="B100" s="2">
        <v>90</v>
      </c>
      <c r="C100" s="2" t="str">
        <f>VLOOKUP($B100,Complex!$C$4:$K$132,C$9,FALSE)</f>
        <v>Akcijos kainos ir ilgalaikio materialaus turto santykis</v>
      </c>
      <c r="D100" s="61">
        <f>VLOOKUP($B100,Complex!$C$4:$K$132,D$9,FALSE)</f>
        <v>0.34988099285957158</v>
      </c>
      <c r="E100" s="61">
        <f>VLOOKUP($B100,Complex!$C$4:$K$132,E$9,FALSE)</f>
        <v>0.34988099285957158</v>
      </c>
      <c r="F100" s="61">
        <f>VLOOKUP($B100,Complex!$C$4:$K$132,F$9,FALSE)</f>
        <v>0.34988099285957158</v>
      </c>
      <c r="G100" s="61">
        <f>VLOOKUP($B100,Complex!$C$4:$K$132,G$9,FALSE)</f>
        <v>0.34988099285957158</v>
      </c>
      <c r="H100" s="61">
        <f>VLOOKUP($B100,Complex!$C$4:$K$132,H$9,FALSE)</f>
        <v>0.38409854423292272</v>
      </c>
    </row>
    <row r="101" spans="1:18">
      <c r="A101" s="2" t="s">
        <v>441</v>
      </c>
      <c r="B101" s="2">
        <v>91</v>
      </c>
      <c r="C101" s="2" t="str">
        <f>VLOOKUP($B101,Complex!$C$4:$K$132,C$9,FALSE)</f>
        <v>Rinkos ir balansinės vertės santykis (MBV)</v>
      </c>
      <c r="D101" s="61">
        <f>VLOOKUP($B101,Complex!$C$4:$K$132,D$9,FALSE)</f>
        <v>0.18084358523725835</v>
      </c>
      <c r="E101" s="61">
        <f>VLOOKUP($B101,Complex!$C$4:$K$132,E$9,FALSE)</f>
        <v>0.18084358523725835</v>
      </c>
      <c r="F101" s="61">
        <f>VLOOKUP($B101,Complex!$C$4:$K$132,F$9,FALSE)</f>
        <v>0.18084358523725835</v>
      </c>
      <c r="G101" s="61">
        <f>VLOOKUP($B101,Complex!$C$4:$K$132,G$9,FALSE)</f>
        <v>0.18084358523725835</v>
      </c>
      <c r="H101" s="61">
        <f>VLOOKUP($B101,Complex!$C$4:$K$132,H$9,FALSE)</f>
        <v>0.17323232323232324</v>
      </c>
    </row>
    <row r="102" spans="1:18">
      <c r="A102" s="2" t="s">
        <v>441</v>
      </c>
      <c r="B102" s="2">
        <v>92</v>
      </c>
      <c r="C102" s="2" t="str">
        <f>VLOOKUP($B102,Complex!$C$4:$K$132,C$9,FALSE)</f>
        <v>Įmonės vertės ir pardavimo pajamų santykis (EV/S)</v>
      </c>
      <c r="D102" s="61">
        <f>VLOOKUP($B102,Complex!$C$4:$K$132,D$9,FALSE)</f>
        <v>0.13272343420126673</v>
      </c>
      <c r="E102" s="61">
        <f>VLOOKUP($B102,Complex!$C$4:$K$132,E$9,FALSE)</f>
        <v>0.13272343420126673</v>
      </c>
      <c r="F102" s="61">
        <f>VLOOKUP($B102,Complex!$C$4:$K$132,F$9,FALSE)</f>
        <v>0.13272343420126673</v>
      </c>
      <c r="G102" s="61">
        <f>VLOOKUP($B102,Complex!$C$4:$K$132,G$9,FALSE)</f>
        <v>0.13272343420126673</v>
      </c>
      <c r="H102" s="61">
        <f>VLOOKUP($B102,Complex!$C$4:$K$132,H$9,FALSE)</f>
        <v>8.4326433897832606E-2</v>
      </c>
    </row>
    <row r="103" spans="1:18">
      <c r="A103" s="2" t="s">
        <v>441</v>
      </c>
      <c r="B103" s="2">
        <v>93</v>
      </c>
      <c r="C103" s="2" t="str">
        <f>VLOOKUP($B103,Complex!$C$4:$K$132,C$9,FALSE)</f>
        <v>Įmonės vertės ir EBIT santykis</v>
      </c>
      <c r="D103" s="61">
        <f>VLOOKUP($B103,Complex!$C$4:$K$132,D$9,FALSE)</f>
        <v>5.9308176100628929</v>
      </c>
      <c r="E103" s="61">
        <f>VLOOKUP($B103,Complex!$C$4:$K$132,E$9,FALSE)</f>
        <v>5.9308176100628929</v>
      </c>
      <c r="F103" s="61">
        <f>VLOOKUP($B103,Complex!$C$4:$K$132,F$9,FALSE)</f>
        <v>5.9308176100628929</v>
      </c>
      <c r="G103" s="61">
        <f>VLOOKUP($B103,Complex!$C$4:$K$132,G$9,FALSE)</f>
        <v>5.9308176100628929</v>
      </c>
      <c r="H103" s="61">
        <f>VLOOKUP($B103,Complex!$C$4:$K$132,H$9,FALSE)</f>
        <v>1.1534795042897998</v>
      </c>
      <c r="K103" s="50" t="s">
        <v>445</v>
      </c>
      <c r="L103" s="59"/>
      <c r="M103" s="2">
        <v>2</v>
      </c>
      <c r="N103" s="2">
        <v>3</v>
      </c>
      <c r="O103" s="2">
        <v>4</v>
      </c>
      <c r="P103" s="2">
        <v>5</v>
      </c>
      <c r="Q103" s="2">
        <v>6</v>
      </c>
      <c r="R103" s="2">
        <v>7</v>
      </c>
    </row>
    <row r="104" spans="1:18">
      <c r="A104" s="2" t="s">
        <v>441</v>
      </c>
      <c r="B104" s="2">
        <v>94</v>
      </c>
      <c r="C104" s="2" t="str">
        <f>VLOOKUP($B104,Complex!$C$4:$K$132,C$9,FALSE)</f>
        <v>Įmonės vertės ir EBITDA santykis</v>
      </c>
      <c r="D104" s="61">
        <f>VLOOKUP($B104,Complex!$C$4:$K$132,D$9,FALSE)</f>
        <v>1.9069767441860466</v>
      </c>
      <c r="E104" s="61">
        <f>VLOOKUP($B104,Complex!$C$4:$K$132,E$9,FALSE)</f>
        <v>1.9069767441860466</v>
      </c>
      <c r="F104" s="61">
        <f>VLOOKUP($B104,Complex!$C$4:$K$132,F$9,FALSE)</f>
        <v>1.9069767441860466</v>
      </c>
      <c r="G104" s="61">
        <f>VLOOKUP($B104,Complex!$C$4:$K$132,G$9,FALSE)</f>
        <v>1.9069767441860466</v>
      </c>
      <c r="H104" s="61">
        <f>VLOOKUP($B104,Complex!$C$4:$K$132,H$9,FALSE)</f>
        <v>0.76533839342188492</v>
      </c>
      <c r="K104" s="1" t="s">
        <v>447</v>
      </c>
      <c r="L104" s="1" t="s">
        <v>448</v>
      </c>
      <c r="M104" s="2" t="s">
        <v>199</v>
      </c>
      <c r="N104" s="1">
        <f>D10</f>
        <v>2012</v>
      </c>
      <c r="O104" s="1">
        <f t="shared" ref="O104" si="21">N104+1</f>
        <v>2013</v>
      </c>
      <c r="P104" s="1">
        <f t="shared" ref="P104" si="22">O104+1</f>
        <v>2014</v>
      </c>
      <c r="Q104" s="1">
        <f t="shared" ref="Q104" si="23">P104+1</f>
        <v>2015</v>
      </c>
      <c r="R104" s="1">
        <f t="shared" ref="R104" si="24">Q104+1</f>
        <v>2016</v>
      </c>
    </row>
    <row r="105" spans="1:18">
      <c r="A105" s="2" t="s">
        <v>441</v>
      </c>
      <c r="B105" s="2">
        <v>95</v>
      </c>
      <c r="C105" s="2" t="str">
        <f>VLOOKUP($B105,Complex!$C$4:$K$132,C$9,FALSE)</f>
        <v>Vienos akcijos dividendų (DPS)</v>
      </c>
      <c r="D105" s="61">
        <f>VLOOKUP($B105,Complex!$C$4:$K$132,D$9,FALSE)</f>
        <v>0.55976676384839652</v>
      </c>
      <c r="E105" s="61">
        <f>VLOOKUP($B105,Complex!$C$4:$K$132,E$9,FALSE)</f>
        <v>0.55976676384839652</v>
      </c>
      <c r="F105" s="61">
        <f>VLOOKUP($B105,Complex!$C$4:$K$132,F$9,FALSE)</f>
        <v>0.55976676384839652</v>
      </c>
      <c r="G105" s="61">
        <f>VLOOKUP($B105,Complex!$C$4:$K$132,G$9,FALSE)</f>
        <v>0.55976676384839652</v>
      </c>
      <c r="H105" s="61">
        <f>VLOOKUP($B105,Complex!$C$4:$K$132,H$9,FALSE)</f>
        <v>0.82361516034985427</v>
      </c>
      <c r="K105" s="1">
        <v>1</v>
      </c>
      <c r="L105" s="1">
        <f>K105+84</f>
        <v>85</v>
      </c>
      <c r="M105" s="2" t="str">
        <f t="shared" ref="M105:R107" si="25">VLOOKUP($L105,$B$95:$H$107,M$9,FALSE)</f>
        <v>Vienos akcijos pelnas EPS (Grynasis pelnas vienai akcijai)</v>
      </c>
      <c r="N105" s="62">
        <f t="shared" si="25"/>
        <v>0.28425655976676384</v>
      </c>
      <c r="O105" s="62">
        <f t="shared" si="25"/>
        <v>0.28425655976676384</v>
      </c>
      <c r="P105" s="62">
        <f t="shared" si="25"/>
        <v>0.28425655976676384</v>
      </c>
      <c r="Q105" s="62">
        <f t="shared" si="25"/>
        <v>0.28425655976676384</v>
      </c>
      <c r="R105" s="62">
        <f t="shared" si="25"/>
        <v>1.2638483965014577</v>
      </c>
    </row>
    <row r="106" spans="1:18">
      <c r="A106" s="2" t="s">
        <v>441</v>
      </c>
      <c r="B106" s="2">
        <v>96</v>
      </c>
      <c r="C106" s="2" t="str">
        <f>VLOOKUP($B106,Complex!$C$4:$K$132,C$9,FALSE)</f>
        <v>Dividendinis pelningumas (pajamingumas)</v>
      </c>
      <c r="D106" s="61">
        <f>VLOOKUP($B106,Complex!$C$4:$K$132,D$9,FALSE)</f>
        <v>0.37317784256559766</v>
      </c>
      <c r="E106" s="61">
        <f>VLOOKUP($B106,Complex!$C$4:$K$132,E$9,FALSE)</f>
        <v>0.37317784256559766</v>
      </c>
      <c r="F106" s="61">
        <f>VLOOKUP($B106,Complex!$C$4:$K$132,F$9,FALSE)</f>
        <v>0.37317784256559766</v>
      </c>
      <c r="G106" s="61">
        <f>VLOOKUP($B106,Complex!$C$4:$K$132,G$9,FALSE)</f>
        <v>0.37317784256559766</v>
      </c>
      <c r="H106" s="61">
        <f>VLOOKUP($B106,Complex!$C$4:$K$132,H$9,FALSE)</f>
        <v>0.54907677356656948</v>
      </c>
      <c r="K106" s="2">
        <v>2</v>
      </c>
      <c r="L106" s="1">
        <f>K106+84</f>
        <v>86</v>
      </c>
      <c r="M106" s="2" t="str">
        <f t="shared" si="25"/>
        <v>EBIT pelnas 1-ai akcijai</v>
      </c>
      <c r="N106" s="62">
        <f t="shared" si="25"/>
        <v>0.46355685131195334</v>
      </c>
      <c r="O106" s="62">
        <f t="shared" si="25"/>
        <v>0.46355685131195334</v>
      </c>
      <c r="P106" s="62">
        <f t="shared" si="25"/>
        <v>0.46355685131195334</v>
      </c>
      <c r="Q106" s="62">
        <f t="shared" si="25"/>
        <v>0.46355685131195334</v>
      </c>
      <c r="R106" s="62">
        <f t="shared" si="25"/>
        <v>1.5291545189504374</v>
      </c>
    </row>
    <row r="107" spans="1:18">
      <c r="A107" s="2" t="s">
        <v>441</v>
      </c>
      <c r="B107" s="2">
        <v>97</v>
      </c>
      <c r="C107" s="2" t="str">
        <f>VLOOKUP($B107,Complex!$C$4:$K$132,C$9,FALSE)</f>
        <v>Dividendų mokėjimo</v>
      </c>
      <c r="D107" s="61">
        <f>VLOOKUP($B107,Complex!$C$4:$K$132,D$9,FALSE)</f>
        <v>1.9692307692307693</v>
      </c>
      <c r="E107" s="61">
        <f>VLOOKUP($B107,Complex!$C$4:$K$132,E$9,FALSE)</f>
        <v>1.9692307692307693</v>
      </c>
      <c r="F107" s="61">
        <f>VLOOKUP($B107,Complex!$C$4:$K$132,F$9,FALSE)</f>
        <v>1.9692307692307693</v>
      </c>
      <c r="G107" s="61">
        <f>VLOOKUP($B107,Complex!$C$4:$K$132,G$9,FALSE)</f>
        <v>1.9692307692307693</v>
      </c>
      <c r="H107" s="61">
        <f>VLOOKUP($B107,Complex!$C$4:$K$132,H$9,FALSE)</f>
        <v>0.65167243367935412</v>
      </c>
      <c r="K107" s="2">
        <v>3</v>
      </c>
      <c r="L107" s="1">
        <f>K107+84</f>
        <v>87</v>
      </c>
      <c r="M107" s="2" t="str">
        <f t="shared" si="25"/>
        <v>Akcijos kainos ir pelno santykis (P/E)</v>
      </c>
      <c r="N107" s="62">
        <f t="shared" si="25"/>
        <v>5.2769230769230768</v>
      </c>
      <c r="O107" s="62">
        <f t="shared" si="25"/>
        <v>5.2769230769230768</v>
      </c>
      <c r="P107" s="62">
        <f t="shared" si="25"/>
        <v>5.2769230769230768</v>
      </c>
      <c r="Q107" s="62">
        <f t="shared" si="25"/>
        <v>5.2769230769230768</v>
      </c>
      <c r="R107" s="62">
        <f t="shared" si="25"/>
        <v>1.1868512110726643</v>
      </c>
    </row>
    <row r="108" spans="1:18">
      <c r="A108" s="2" t="s">
        <v>517</v>
      </c>
      <c r="B108" s="2">
        <v>98</v>
      </c>
      <c r="C108" s="2" t="str">
        <f>VLOOKUP($B108,Complex!$C$4:$K$132,C$9,FALSE)</f>
        <v>Veiklos pinigų srautų santykis su pardavimais</v>
      </c>
      <c r="D108" s="61">
        <f>VLOOKUP($B108,Complex!$C$4:$K$132,D$9,FALSE)</f>
        <v>0.11147079521463758</v>
      </c>
      <c r="E108" s="61">
        <f>VLOOKUP($B108,Complex!$C$4:$K$132,E$9,FALSE)</f>
        <v>0.11147079521463758</v>
      </c>
      <c r="F108" s="61">
        <f>VLOOKUP($B108,Complex!$C$4:$K$132,F$9,FALSE)</f>
        <v>0.11147079521463758</v>
      </c>
      <c r="G108" s="61">
        <f>VLOOKUP($B108,Complex!$C$4:$K$132,G$9,FALSE)</f>
        <v>0.11147079521463758</v>
      </c>
      <c r="H108" s="61">
        <f>VLOOKUP($B108,Complex!$C$4:$K$132,H$9,FALSE)</f>
        <v>9.8404069970032759E-2</v>
      </c>
    </row>
    <row r="109" spans="1:18">
      <c r="A109" s="2" t="s">
        <v>517</v>
      </c>
      <c r="B109" s="2">
        <v>99</v>
      </c>
      <c r="C109" s="2" t="str">
        <f>VLOOKUP($B109,Complex!$C$4:$K$132,C$9,FALSE)</f>
        <v>Veiklos pinigų srautų santykis su turtu</v>
      </c>
      <c r="D109" s="61">
        <f>VLOOKUP($B109,Complex!$C$4:$K$132,D$9,FALSE)</f>
        <v>0.1772406847935549</v>
      </c>
      <c r="E109" s="61">
        <f>VLOOKUP($B109,Complex!$C$4:$K$132,E$9,FALSE)</f>
        <v>0.1772406847935549</v>
      </c>
      <c r="F109" s="61">
        <f>VLOOKUP($B109,Complex!$C$4:$K$132,F$9,FALSE)</f>
        <v>0.1772406847935549</v>
      </c>
      <c r="G109" s="61">
        <f>VLOOKUP($B109,Complex!$C$4:$K$132,G$9,FALSE)</f>
        <v>0.1772406847935549</v>
      </c>
      <c r="H109" s="61">
        <f>VLOOKUP($B109,Complex!$C$4:$K$132,H$9,FALSE)</f>
        <v>0.15547236291565733</v>
      </c>
    </row>
    <row r="110" spans="1:18">
      <c r="A110" s="2" t="s">
        <v>517</v>
      </c>
      <c r="B110" s="2">
        <v>100</v>
      </c>
      <c r="C110" s="2" t="str">
        <f>VLOOKUP($B110,Complex!$C$4:$K$132,C$9,FALSE)</f>
        <v>Veiklos pinigų srautų santykis su nuosavu kapitalu</v>
      </c>
      <c r="D110" s="61">
        <f>VLOOKUP($B110,Complex!$C$4:$K$132,D$9,FALSE)</f>
        <v>0.27838312829525486</v>
      </c>
      <c r="E110" s="61">
        <f>VLOOKUP($B110,Complex!$C$4:$K$132,E$9,FALSE)</f>
        <v>0.27838312829525486</v>
      </c>
      <c r="F110" s="61">
        <f>VLOOKUP($B110,Complex!$C$4:$K$132,F$9,FALSE)</f>
        <v>0.27838312829525486</v>
      </c>
      <c r="G110" s="61">
        <f>VLOOKUP($B110,Complex!$C$4:$K$132,G$9,FALSE)</f>
        <v>0.27838312829525486</v>
      </c>
      <c r="H110" s="61">
        <f>VLOOKUP($B110,Complex!$C$4:$K$132,H$9,FALSE)</f>
        <v>0.23771043771043771</v>
      </c>
    </row>
    <row r="111" spans="1:18">
      <c r="A111" s="2" t="s">
        <v>517</v>
      </c>
      <c r="B111" s="2">
        <v>101</v>
      </c>
      <c r="C111" s="2" t="str">
        <f>VLOOKUP($B111,Complex!$C$4:$K$132,C$9,FALSE)</f>
        <v>Skolų (finansinių) santykis su veiklos pinigų srautais</v>
      </c>
      <c r="D111" s="61">
        <f>VLOOKUP($B111,Complex!$C$4:$K$132,D$9,FALSE)</f>
        <v>0.57386363636363635</v>
      </c>
      <c r="E111" s="61">
        <f>VLOOKUP($B111,Complex!$C$4:$K$132,E$9,FALSE)</f>
        <v>0.57386363636363635</v>
      </c>
      <c r="F111" s="61">
        <f>VLOOKUP($B111,Complex!$C$4:$K$132,F$9,FALSE)</f>
        <v>0.57386363636363635</v>
      </c>
      <c r="G111" s="61">
        <f>VLOOKUP($B111,Complex!$C$4:$K$132,G$9,FALSE)</f>
        <v>0.57386363636363635</v>
      </c>
      <c r="H111" s="61">
        <f>VLOOKUP($B111,Complex!$C$4:$K$132,H$9,FALSE)</f>
        <v>0.49079320113314445</v>
      </c>
    </row>
    <row r="112" spans="1:18">
      <c r="A112" s="2" t="s">
        <v>517</v>
      </c>
      <c r="B112" s="2">
        <v>102</v>
      </c>
      <c r="C112" s="2" t="str">
        <f>VLOOKUP($B112,Complex!$C$4:$K$132,C$9,FALSE)</f>
        <v>TĮ santykis su veiklos pinigų srautais</v>
      </c>
      <c r="D112" s="61">
        <f>VLOOKUP($B112,Complex!$C$4:$K$132,D$9,FALSE)</f>
        <v>1.5233585858585859</v>
      </c>
      <c r="E112" s="61">
        <f>VLOOKUP($B112,Complex!$C$4:$K$132,E$9,FALSE)</f>
        <v>1.5233585858585859</v>
      </c>
      <c r="F112" s="61">
        <f>VLOOKUP($B112,Complex!$C$4:$K$132,F$9,FALSE)</f>
        <v>1.5233585858585859</v>
      </c>
      <c r="G112" s="61">
        <f>VLOOKUP($B112,Complex!$C$4:$K$132,G$9,FALSE)</f>
        <v>1.5233585858585859</v>
      </c>
      <c r="H112" s="61">
        <f>VLOOKUP($B112,Complex!$C$4:$K$132,H$9,FALSE)</f>
        <v>2.0226628895184136</v>
      </c>
    </row>
    <row r="113" spans="1:18">
      <c r="A113" s="2" t="s">
        <v>517</v>
      </c>
      <c r="B113" s="2">
        <v>103</v>
      </c>
      <c r="C113" s="2" t="str">
        <f>VLOOKUP($B113,Complex!$C$4:$K$132,C$9,FALSE)</f>
        <v>IĮ santykis su veiklos pinigų srautais</v>
      </c>
      <c r="D113" s="61">
        <f>VLOOKUP($B113,Complex!$C$4:$K$132,D$9,FALSE)</f>
        <v>0.52651515151515149</v>
      </c>
      <c r="E113" s="61">
        <f>VLOOKUP($B113,Complex!$C$4:$K$132,E$9,FALSE)</f>
        <v>0.52651515151515149</v>
      </c>
      <c r="F113" s="61">
        <f>VLOOKUP($B113,Complex!$C$4:$K$132,F$9,FALSE)</f>
        <v>0.52651515151515149</v>
      </c>
      <c r="G113" s="61">
        <f>VLOOKUP($B113,Complex!$C$4:$K$132,G$9,FALSE)</f>
        <v>0.52651515151515149</v>
      </c>
      <c r="H113" s="61">
        <f>VLOOKUP($B113,Complex!$C$4:$K$132,H$9,FALSE)</f>
        <v>0.20254957507082152</v>
      </c>
    </row>
    <row r="114" spans="1:18">
      <c r="A114" s="2"/>
      <c r="B114" s="2"/>
      <c r="C114" s="2"/>
      <c r="D114" s="61"/>
      <c r="E114" s="61"/>
      <c r="F114" s="61"/>
      <c r="G114" s="61"/>
      <c r="H114" s="61"/>
    </row>
    <row r="115" spans="1:18">
      <c r="A115" s="2"/>
      <c r="B115" s="2"/>
      <c r="C115" s="2"/>
      <c r="D115" s="61"/>
      <c r="E115" s="61"/>
      <c r="F115" s="61"/>
      <c r="G115" s="61"/>
      <c r="H115" s="61"/>
    </row>
    <row r="116" spans="1:18">
      <c r="A116" s="2"/>
      <c r="B116" s="2"/>
      <c r="C116" s="2"/>
      <c r="D116" s="61"/>
      <c r="E116" s="61"/>
      <c r="F116" s="61"/>
      <c r="G116" s="61"/>
      <c r="H116" s="61"/>
    </row>
    <row r="117" spans="1:18">
      <c r="A117" s="2"/>
      <c r="B117" s="2"/>
      <c r="C117" s="2"/>
      <c r="D117" s="61"/>
      <c r="E117" s="61"/>
      <c r="F117" s="61"/>
      <c r="G117" s="61"/>
      <c r="H117" s="61"/>
      <c r="K117" s="50" t="s">
        <v>534</v>
      </c>
      <c r="L117" s="60"/>
      <c r="M117" s="2">
        <v>2</v>
      </c>
      <c r="N117" s="2">
        <v>3</v>
      </c>
      <c r="O117" s="2">
        <v>4</v>
      </c>
      <c r="P117" s="2">
        <v>5</v>
      </c>
      <c r="Q117" s="2">
        <v>6</v>
      </c>
      <c r="R117" s="2">
        <v>7</v>
      </c>
    </row>
    <row r="118" spans="1:18">
      <c r="A118" s="2"/>
      <c r="B118" s="2"/>
      <c r="C118" s="2"/>
      <c r="D118" s="61"/>
      <c r="E118" s="61"/>
      <c r="F118" s="61"/>
      <c r="G118" s="61"/>
      <c r="H118" s="61"/>
      <c r="K118" s="1" t="s">
        <v>447</v>
      </c>
      <c r="L118" s="1" t="s">
        <v>448</v>
      </c>
      <c r="M118" s="2" t="s">
        <v>199</v>
      </c>
      <c r="N118" s="1">
        <f>D10</f>
        <v>2012</v>
      </c>
      <c r="O118" s="1">
        <f t="shared" ref="O118" si="26">N118+1</f>
        <v>2013</v>
      </c>
      <c r="P118" s="1">
        <f t="shared" ref="P118" si="27">O118+1</f>
        <v>2014</v>
      </c>
      <c r="Q118" s="1">
        <f t="shared" ref="Q118" si="28">P118+1</f>
        <v>2015</v>
      </c>
      <c r="R118" s="1">
        <f t="shared" ref="R118" si="29">Q118+1</f>
        <v>2016</v>
      </c>
    </row>
    <row r="119" spans="1:18">
      <c r="A119" s="2"/>
      <c r="B119" s="2"/>
      <c r="C119" s="2"/>
      <c r="D119" s="61"/>
      <c r="E119" s="61"/>
      <c r="F119" s="61"/>
      <c r="G119" s="61"/>
      <c r="H119" s="61"/>
      <c r="K119" s="1">
        <v>1</v>
      </c>
      <c r="L119" s="1">
        <f>K119+98</f>
        <v>99</v>
      </c>
      <c r="M119" s="2" t="str">
        <f t="shared" ref="M119:R121" si="30">VLOOKUP($L119,$B$108:$H$113,M$9,FALSE)</f>
        <v>Veiklos pinigų srautų santykis su turtu</v>
      </c>
      <c r="N119" s="62">
        <f t="shared" si="30"/>
        <v>0.1772406847935549</v>
      </c>
      <c r="O119" s="62">
        <f t="shared" si="30"/>
        <v>0.1772406847935549</v>
      </c>
      <c r="P119" s="62">
        <f t="shared" si="30"/>
        <v>0.1772406847935549</v>
      </c>
      <c r="Q119" s="62">
        <f t="shared" si="30"/>
        <v>0.1772406847935549</v>
      </c>
      <c r="R119" s="62">
        <f t="shared" si="30"/>
        <v>0.15547236291565733</v>
      </c>
    </row>
    <row r="120" spans="1:18">
      <c r="A120" s="2"/>
      <c r="B120" s="2"/>
      <c r="C120" s="2"/>
      <c r="D120" s="61"/>
      <c r="E120" s="61"/>
      <c r="F120" s="61"/>
      <c r="G120" s="61"/>
      <c r="H120" s="61"/>
      <c r="K120" s="2">
        <v>2</v>
      </c>
      <c r="L120" s="1">
        <f>K120+98</f>
        <v>100</v>
      </c>
      <c r="M120" s="2" t="str">
        <f t="shared" si="30"/>
        <v>Veiklos pinigų srautų santykis su nuosavu kapitalu</v>
      </c>
      <c r="N120" s="62">
        <f t="shared" si="30"/>
        <v>0.27838312829525486</v>
      </c>
      <c r="O120" s="62">
        <f t="shared" si="30"/>
        <v>0.27838312829525486</v>
      </c>
      <c r="P120" s="62">
        <f t="shared" si="30"/>
        <v>0.27838312829525486</v>
      </c>
      <c r="Q120" s="62">
        <f t="shared" si="30"/>
        <v>0.27838312829525486</v>
      </c>
      <c r="R120" s="62">
        <f t="shared" si="30"/>
        <v>0.23771043771043771</v>
      </c>
    </row>
    <row r="121" spans="1:18">
      <c r="A121" s="2"/>
      <c r="B121" s="2"/>
      <c r="C121" s="2"/>
      <c r="D121" s="61"/>
      <c r="E121" s="61"/>
      <c r="F121" s="61"/>
      <c r="G121" s="61"/>
      <c r="H121" s="61"/>
      <c r="K121" s="2">
        <v>3</v>
      </c>
      <c r="L121" s="1">
        <f>K121+98</f>
        <v>101</v>
      </c>
      <c r="M121" s="2" t="str">
        <f t="shared" si="30"/>
        <v>Skolų (finansinių) santykis su veiklos pinigų srautais</v>
      </c>
      <c r="N121" s="62">
        <f t="shared" si="30"/>
        <v>0.57386363636363635</v>
      </c>
      <c r="O121" s="62">
        <f t="shared" si="30"/>
        <v>0.57386363636363635</v>
      </c>
      <c r="P121" s="62">
        <f t="shared" si="30"/>
        <v>0.57386363636363635</v>
      </c>
      <c r="Q121" s="62">
        <f t="shared" si="30"/>
        <v>0.57386363636363635</v>
      </c>
      <c r="R121" s="62">
        <f t="shared" si="30"/>
        <v>0.49079320113314445</v>
      </c>
    </row>
    <row r="122" spans="1:18">
      <c r="A122" s="2"/>
      <c r="B122" s="2"/>
      <c r="C122" s="2"/>
      <c r="D122" s="61"/>
      <c r="E122" s="61"/>
      <c r="F122" s="61"/>
      <c r="G122" s="61"/>
      <c r="H122" s="61"/>
    </row>
    <row r="123" spans="1:18">
      <c r="A123" s="2"/>
      <c r="B123" s="2"/>
      <c r="C123" s="2"/>
      <c r="D123" s="61"/>
      <c r="E123" s="61"/>
      <c r="F123" s="61"/>
      <c r="G123" s="61"/>
      <c r="H123" s="61"/>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tabColor theme="0"/>
  </sheetPr>
  <dimension ref="A1:D79"/>
  <sheetViews>
    <sheetView showGridLines="0" zoomScale="90" zoomScaleNormal="90" workbookViewId="0">
      <pane ySplit="3" topLeftCell="A4" activePane="bottomLeft" state="frozen"/>
      <selection pane="bottomLeft"/>
    </sheetView>
  </sheetViews>
  <sheetFormatPr defaultColWidth="9.109375" defaultRowHeight="13.2"/>
  <cols>
    <col min="1" max="1" width="10.6640625" style="72" customWidth="1"/>
    <col min="2" max="2" width="36.5546875" style="72" customWidth="1"/>
    <col min="3" max="3" width="18" style="72" customWidth="1"/>
    <col min="4" max="4" width="74" style="72" customWidth="1"/>
    <col min="5" max="16384" width="9.109375" style="72"/>
  </cols>
  <sheetData>
    <row r="1" spans="1:4">
      <c r="A1" s="77" t="s">
        <v>676</v>
      </c>
    </row>
    <row r="2" spans="1:4" ht="45" customHeight="1">
      <c r="B2" s="88" t="s">
        <v>586</v>
      </c>
      <c r="C2" s="89"/>
      <c r="D2" s="89"/>
    </row>
    <row r="3" spans="1:4" ht="42" customHeight="1">
      <c r="B3" s="73" t="s">
        <v>632</v>
      </c>
      <c r="C3" s="73" t="s">
        <v>626</v>
      </c>
      <c r="D3" s="73" t="s">
        <v>627</v>
      </c>
    </row>
    <row r="4" spans="1:4" ht="17.25" customHeight="1">
      <c r="B4" s="74" t="s">
        <v>633</v>
      </c>
      <c r="C4" s="74" t="s">
        <v>596</v>
      </c>
      <c r="D4" s="74" t="s">
        <v>597</v>
      </c>
    </row>
    <row r="5" spans="1:4" ht="17.25" customHeight="1">
      <c r="B5" s="74" t="s">
        <v>633</v>
      </c>
      <c r="C5" s="74" t="s">
        <v>598</v>
      </c>
      <c r="D5" s="74" t="s">
        <v>599</v>
      </c>
    </row>
    <row r="6" spans="1:4" ht="17.25" customHeight="1">
      <c r="B6" s="74" t="s">
        <v>633</v>
      </c>
      <c r="C6" s="74" t="s">
        <v>600</v>
      </c>
      <c r="D6" s="74" t="s">
        <v>617</v>
      </c>
    </row>
    <row r="7" spans="1:4" ht="17.25" customHeight="1">
      <c r="B7" s="74" t="s">
        <v>633</v>
      </c>
      <c r="C7" s="74" t="s">
        <v>601</v>
      </c>
      <c r="D7" s="74" t="s">
        <v>602</v>
      </c>
    </row>
    <row r="8" spans="1:4" ht="17.25" customHeight="1">
      <c r="B8" s="74" t="s">
        <v>633</v>
      </c>
      <c r="C8" s="74" t="s">
        <v>603</v>
      </c>
      <c r="D8" s="74" t="s">
        <v>618</v>
      </c>
    </row>
    <row r="9" spans="1:4" ht="17.25" customHeight="1">
      <c r="B9" s="74" t="s">
        <v>633</v>
      </c>
      <c r="C9" s="74" t="s">
        <v>604</v>
      </c>
      <c r="D9" s="74" t="s">
        <v>619</v>
      </c>
    </row>
    <row r="10" spans="1:4" ht="17.25" customHeight="1">
      <c r="B10" s="74" t="s">
        <v>633</v>
      </c>
      <c r="C10" s="74" t="s">
        <v>605</v>
      </c>
      <c r="D10" s="74" t="s">
        <v>606</v>
      </c>
    </row>
    <row r="11" spans="1:4" ht="17.25" customHeight="1">
      <c r="B11" s="74" t="s">
        <v>633</v>
      </c>
      <c r="C11" s="74" t="s">
        <v>607</v>
      </c>
      <c r="D11" s="74" t="s">
        <v>620</v>
      </c>
    </row>
    <row r="12" spans="1:4" ht="17.25" customHeight="1">
      <c r="B12" s="74" t="s">
        <v>633</v>
      </c>
      <c r="C12" s="74" t="s">
        <v>608</v>
      </c>
      <c r="D12" s="74" t="s">
        <v>621</v>
      </c>
    </row>
    <row r="13" spans="1:4" ht="17.25" customHeight="1">
      <c r="B13" s="74" t="s">
        <v>633</v>
      </c>
      <c r="C13" s="74" t="s">
        <v>609</v>
      </c>
      <c r="D13" s="74" t="s">
        <v>622</v>
      </c>
    </row>
    <row r="14" spans="1:4" ht="17.25" customHeight="1">
      <c r="B14" s="74" t="s">
        <v>633</v>
      </c>
      <c r="C14" s="74" t="s">
        <v>610</v>
      </c>
      <c r="D14" s="74" t="s">
        <v>623</v>
      </c>
    </row>
    <row r="15" spans="1:4" ht="17.25" customHeight="1">
      <c r="B15" s="74" t="s">
        <v>633</v>
      </c>
      <c r="C15" s="74" t="s">
        <v>611</v>
      </c>
      <c r="D15" s="74" t="s">
        <v>624</v>
      </c>
    </row>
    <row r="16" spans="1:4" ht="17.25" customHeight="1">
      <c r="B16" s="74" t="s">
        <v>633</v>
      </c>
      <c r="C16" s="74" t="s">
        <v>612</v>
      </c>
      <c r="D16" s="74" t="s">
        <v>625</v>
      </c>
    </row>
    <row r="17" spans="2:4" ht="17.25" customHeight="1">
      <c r="B17" s="74" t="s">
        <v>633</v>
      </c>
      <c r="C17" s="74" t="s">
        <v>613</v>
      </c>
      <c r="D17" s="74" t="s">
        <v>614</v>
      </c>
    </row>
    <row r="18" spans="2:4" ht="17.25" customHeight="1">
      <c r="B18" s="74" t="s">
        <v>633</v>
      </c>
      <c r="C18" s="74" t="s">
        <v>615</v>
      </c>
      <c r="D18" s="74" t="s">
        <v>616</v>
      </c>
    </row>
    <row r="19" spans="2:4" ht="17.25" customHeight="1">
      <c r="B19" s="74" t="s">
        <v>634</v>
      </c>
      <c r="C19" s="74" t="s">
        <v>3</v>
      </c>
      <c r="D19" s="74" t="s">
        <v>5</v>
      </c>
    </row>
    <row r="20" spans="2:4" ht="17.25" customHeight="1">
      <c r="B20" s="74" t="s">
        <v>634</v>
      </c>
      <c r="C20" s="74" t="s">
        <v>40</v>
      </c>
      <c r="D20" s="74" t="s">
        <v>97</v>
      </c>
    </row>
    <row r="21" spans="2:4" ht="17.25" customHeight="1">
      <c r="B21" s="74" t="s">
        <v>634</v>
      </c>
      <c r="C21" s="74" t="s">
        <v>6</v>
      </c>
      <c r="D21" s="74" t="s">
        <v>98</v>
      </c>
    </row>
    <row r="22" spans="2:4" ht="17.25" customHeight="1">
      <c r="B22" s="74" t="s">
        <v>634</v>
      </c>
      <c r="C22" s="74" t="s">
        <v>41</v>
      </c>
      <c r="D22" s="74" t="s">
        <v>100</v>
      </c>
    </row>
    <row r="23" spans="2:4" ht="17.25" customHeight="1">
      <c r="B23" s="74" t="s">
        <v>634</v>
      </c>
      <c r="C23" s="74" t="s">
        <v>8</v>
      </c>
      <c r="D23" s="74" t="s">
        <v>105</v>
      </c>
    </row>
    <row r="24" spans="2:4" ht="17.25" customHeight="1">
      <c r="B24" s="74" t="s">
        <v>634</v>
      </c>
      <c r="C24" s="74" t="s">
        <v>216</v>
      </c>
      <c r="D24" s="74" t="s">
        <v>11</v>
      </c>
    </row>
    <row r="25" spans="2:4" ht="17.25" customHeight="1">
      <c r="B25" s="74" t="s">
        <v>634</v>
      </c>
      <c r="C25" s="74" t="s">
        <v>12</v>
      </c>
      <c r="D25" s="74" t="s">
        <v>109</v>
      </c>
    </row>
    <row r="26" spans="2:4" ht="17.25" customHeight="1">
      <c r="B26" s="74" t="s">
        <v>634</v>
      </c>
      <c r="C26" s="74" t="s">
        <v>512</v>
      </c>
      <c r="D26" s="74" t="s">
        <v>113</v>
      </c>
    </row>
    <row r="27" spans="2:4" ht="17.25" customHeight="1">
      <c r="B27" s="74" t="s">
        <v>634</v>
      </c>
      <c r="C27" s="74" t="s">
        <v>42</v>
      </c>
      <c r="D27" s="74" t="s">
        <v>115</v>
      </c>
    </row>
    <row r="28" spans="2:4" ht="17.25" customHeight="1">
      <c r="B28" s="74" t="s">
        <v>634</v>
      </c>
      <c r="C28" s="74" t="s">
        <v>256</v>
      </c>
      <c r="D28" s="74" t="s">
        <v>116</v>
      </c>
    </row>
    <row r="29" spans="2:4" ht="17.25" customHeight="1">
      <c r="B29" s="74" t="s">
        <v>634</v>
      </c>
      <c r="C29" s="74" t="s">
        <v>43</v>
      </c>
      <c r="D29" s="74" t="s">
        <v>120</v>
      </c>
    </row>
    <row r="30" spans="2:4" ht="17.25" customHeight="1">
      <c r="B30" s="74" t="s">
        <v>634</v>
      </c>
      <c r="C30" s="74" t="s">
        <v>44</v>
      </c>
      <c r="D30" s="74" t="s">
        <v>122</v>
      </c>
    </row>
    <row r="31" spans="2:4" ht="17.25" customHeight="1">
      <c r="B31" s="74" t="s">
        <v>634</v>
      </c>
      <c r="C31" s="74" t="s">
        <v>583</v>
      </c>
      <c r="D31" s="74" t="s">
        <v>15</v>
      </c>
    </row>
    <row r="32" spans="2:4" ht="17.25" customHeight="1">
      <c r="B32" s="74" t="s">
        <v>634</v>
      </c>
      <c r="C32" s="74" t="s">
        <v>16</v>
      </c>
      <c r="D32" s="74" t="s">
        <v>17</v>
      </c>
    </row>
    <row r="33" spans="2:4" ht="17.25" customHeight="1">
      <c r="B33" s="74" t="s">
        <v>634</v>
      </c>
      <c r="C33" s="74" t="s">
        <v>18</v>
      </c>
      <c r="D33" s="74" t="s">
        <v>20</v>
      </c>
    </row>
    <row r="34" spans="2:4" ht="17.25" customHeight="1">
      <c r="B34" s="74" t="s">
        <v>634</v>
      </c>
      <c r="C34" s="74" t="s">
        <v>46</v>
      </c>
      <c r="D34" s="74" t="s">
        <v>130</v>
      </c>
    </row>
    <row r="35" spans="2:4" ht="17.25" customHeight="1">
      <c r="B35" s="74" t="s">
        <v>634</v>
      </c>
      <c r="C35" s="74" t="s">
        <v>47</v>
      </c>
      <c r="D35" s="74" t="s">
        <v>134</v>
      </c>
    </row>
    <row r="36" spans="2:4" ht="17.25" customHeight="1">
      <c r="B36" s="74" t="s">
        <v>634</v>
      </c>
      <c r="C36" s="74" t="s">
        <v>48</v>
      </c>
      <c r="D36" s="74" t="s">
        <v>135</v>
      </c>
    </row>
    <row r="37" spans="2:4" ht="17.25" customHeight="1">
      <c r="B37" s="74" t="s">
        <v>634</v>
      </c>
      <c r="C37" s="74" t="s">
        <v>49</v>
      </c>
      <c r="D37" s="74" t="s">
        <v>136</v>
      </c>
    </row>
    <row r="38" spans="2:4" ht="17.25" customHeight="1">
      <c r="B38" s="74" t="s">
        <v>634</v>
      </c>
      <c r="C38" s="74" t="s">
        <v>50</v>
      </c>
      <c r="D38" s="74" t="s">
        <v>140</v>
      </c>
    </row>
    <row r="39" spans="2:4" ht="17.25" customHeight="1">
      <c r="B39" s="74" t="s">
        <v>634</v>
      </c>
      <c r="C39" s="74" t="s">
        <v>21</v>
      </c>
      <c r="D39" s="74" t="s">
        <v>23</v>
      </c>
    </row>
    <row r="40" spans="2:4" ht="17.25" customHeight="1">
      <c r="B40" s="74" t="s">
        <v>634</v>
      </c>
      <c r="C40" s="74" t="s">
        <v>24</v>
      </c>
      <c r="D40" s="74" t="s">
        <v>26</v>
      </c>
    </row>
    <row r="41" spans="2:4" ht="17.25" customHeight="1">
      <c r="B41" s="74" t="s">
        <v>634</v>
      </c>
      <c r="C41" s="74" t="s">
        <v>27</v>
      </c>
      <c r="D41" s="74" t="s">
        <v>29</v>
      </c>
    </row>
    <row r="42" spans="2:4" ht="17.25" customHeight="1">
      <c r="B42" s="74" t="s">
        <v>634</v>
      </c>
      <c r="C42" s="74" t="s">
        <v>30</v>
      </c>
      <c r="D42" s="74" t="s">
        <v>146</v>
      </c>
    </row>
    <row r="43" spans="2:4" ht="17.25" customHeight="1">
      <c r="B43" s="74" t="s">
        <v>634</v>
      </c>
      <c r="C43" s="74" t="s">
        <v>240</v>
      </c>
      <c r="D43" s="74" t="s">
        <v>147</v>
      </c>
    </row>
    <row r="44" spans="2:4" ht="17.25" customHeight="1">
      <c r="B44" s="74" t="s">
        <v>634</v>
      </c>
      <c r="C44" s="74" t="s">
        <v>241</v>
      </c>
      <c r="D44" s="74" t="s">
        <v>148</v>
      </c>
    </row>
    <row r="45" spans="2:4" ht="17.25" customHeight="1">
      <c r="B45" s="74" t="s">
        <v>634</v>
      </c>
      <c r="C45" s="74" t="s">
        <v>279</v>
      </c>
      <c r="D45" s="74" t="s">
        <v>150</v>
      </c>
    </row>
    <row r="46" spans="2:4" ht="17.25" customHeight="1">
      <c r="B46" s="74" t="s">
        <v>634</v>
      </c>
      <c r="C46" s="74" t="s">
        <v>31</v>
      </c>
      <c r="D46" s="74" t="s">
        <v>155</v>
      </c>
    </row>
    <row r="47" spans="2:4" ht="17.25" customHeight="1">
      <c r="B47" s="74" t="s">
        <v>634</v>
      </c>
      <c r="C47" s="74" t="s">
        <v>242</v>
      </c>
      <c r="D47" s="74" t="s">
        <v>147</v>
      </c>
    </row>
    <row r="48" spans="2:4" ht="17.25" customHeight="1">
      <c r="B48" s="74" t="s">
        <v>634</v>
      </c>
      <c r="C48" s="74" t="s">
        <v>243</v>
      </c>
      <c r="D48" s="74" t="s">
        <v>148</v>
      </c>
    </row>
    <row r="49" spans="2:4" ht="17.25" customHeight="1">
      <c r="B49" s="74" t="s">
        <v>634</v>
      </c>
      <c r="C49" s="74" t="s">
        <v>280</v>
      </c>
      <c r="D49" s="74" t="s">
        <v>150</v>
      </c>
    </row>
    <row r="50" spans="2:4" ht="17.25" customHeight="1">
      <c r="B50" s="74" t="s">
        <v>634</v>
      </c>
      <c r="C50" s="74" t="s">
        <v>32</v>
      </c>
      <c r="D50" s="74" t="s">
        <v>34</v>
      </c>
    </row>
    <row r="51" spans="2:4" ht="17.25" customHeight="1">
      <c r="B51" s="74" t="s">
        <v>634</v>
      </c>
      <c r="C51" s="74" t="s">
        <v>35</v>
      </c>
      <c r="D51" s="74" t="s">
        <v>36</v>
      </c>
    </row>
    <row r="52" spans="2:4" ht="17.25" customHeight="1">
      <c r="B52" s="74" t="s">
        <v>635</v>
      </c>
      <c r="C52" s="74" t="s">
        <v>436</v>
      </c>
      <c r="D52" s="74" t="s">
        <v>357</v>
      </c>
    </row>
    <row r="53" spans="2:4" ht="17.25" customHeight="1">
      <c r="B53" s="74" t="s">
        <v>493</v>
      </c>
      <c r="C53" s="74" t="s">
        <v>488</v>
      </c>
      <c r="D53" s="74" t="s">
        <v>487</v>
      </c>
    </row>
    <row r="54" spans="2:4" ht="17.25" customHeight="1">
      <c r="B54" s="74" t="s">
        <v>493</v>
      </c>
      <c r="C54" s="74" t="s">
        <v>486</v>
      </c>
      <c r="D54" s="74" t="s">
        <v>224</v>
      </c>
    </row>
    <row r="55" spans="2:4" ht="17.25" customHeight="1">
      <c r="B55" s="74" t="s">
        <v>493</v>
      </c>
      <c r="C55" s="74" t="s">
        <v>13</v>
      </c>
      <c r="D55" s="74" t="s">
        <v>230</v>
      </c>
    </row>
    <row r="56" spans="2:4" ht="17.25" customHeight="1">
      <c r="B56" s="74" t="s">
        <v>493</v>
      </c>
      <c r="C56" s="74" t="s">
        <v>235</v>
      </c>
      <c r="D56" s="74" t="s">
        <v>234</v>
      </c>
    </row>
    <row r="57" spans="2:4" ht="17.25" customHeight="1">
      <c r="B57" s="74" t="s">
        <v>493</v>
      </c>
      <c r="C57" s="74" t="s">
        <v>262</v>
      </c>
      <c r="D57" s="74" t="s">
        <v>261</v>
      </c>
    </row>
    <row r="58" spans="2:4" ht="17.25" customHeight="1">
      <c r="B58" s="74" t="s">
        <v>493</v>
      </c>
      <c r="C58" s="74" t="s">
        <v>264</v>
      </c>
      <c r="D58" s="74" t="s">
        <v>263</v>
      </c>
    </row>
    <row r="59" spans="2:4" ht="17.25" customHeight="1">
      <c r="B59" s="74" t="s">
        <v>493</v>
      </c>
      <c r="C59" s="74" t="s">
        <v>21</v>
      </c>
      <c r="D59" s="74" t="s">
        <v>265</v>
      </c>
    </row>
    <row r="60" spans="2:4" ht="17.25" customHeight="1">
      <c r="B60" s="74" t="s">
        <v>493</v>
      </c>
      <c r="C60" s="74" t="s">
        <v>436</v>
      </c>
      <c r="D60" s="74" t="s">
        <v>357</v>
      </c>
    </row>
    <row r="61" spans="2:4" ht="17.25" customHeight="1">
      <c r="B61" s="74" t="s">
        <v>559</v>
      </c>
      <c r="C61" s="74" t="s">
        <v>636</v>
      </c>
      <c r="D61" s="74" t="s">
        <v>655</v>
      </c>
    </row>
    <row r="62" spans="2:4" ht="17.25" customHeight="1">
      <c r="B62" s="74" t="s">
        <v>559</v>
      </c>
      <c r="C62" s="74" t="s">
        <v>637</v>
      </c>
      <c r="D62" s="74" t="s">
        <v>656</v>
      </c>
    </row>
    <row r="63" spans="2:4" ht="17.25" customHeight="1">
      <c r="B63" s="74" t="s">
        <v>559</v>
      </c>
      <c r="C63" s="74" t="s">
        <v>638</v>
      </c>
      <c r="D63" s="74" t="s">
        <v>657</v>
      </c>
    </row>
    <row r="64" spans="2:4" ht="17.25" customHeight="1">
      <c r="B64" s="74" t="s">
        <v>559</v>
      </c>
      <c r="C64" s="74" t="s">
        <v>639</v>
      </c>
      <c r="D64" s="74" t="s">
        <v>658</v>
      </c>
    </row>
    <row r="65" spans="2:4" ht="17.25" customHeight="1">
      <c r="B65" s="74" t="s">
        <v>559</v>
      </c>
      <c r="C65" s="74" t="s">
        <v>640</v>
      </c>
      <c r="D65" s="74" t="s">
        <v>659</v>
      </c>
    </row>
    <row r="66" spans="2:4" ht="17.25" customHeight="1">
      <c r="B66" s="74" t="s">
        <v>559</v>
      </c>
      <c r="C66" s="74" t="s">
        <v>641</v>
      </c>
      <c r="D66" s="74" t="s">
        <v>660</v>
      </c>
    </row>
    <row r="67" spans="2:4" ht="17.25" customHeight="1">
      <c r="B67" s="74" t="s">
        <v>559</v>
      </c>
      <c r="C67" s="74" t="s">
        <v>642</v>
      </c>
      <c r="D67" s="74" t="s">
        <v>661</v>
      </c>
    </row>
    <row r="68" spans="2:4" ht="17.25" customHeight="1">
      <c r="B68" s="74" t="s">
        <v>559</v>
      </c>
      <c r="C68" s="74" t="s">
        <v>643</v>
      </c>
      <c r="D68" s="74" t="s">
        <v>662</v>
      </c>
    </row>
    <row r="69" spans="2:4" ht="17.25" customHeight="1">
      <c r="B69" s="74" t="s">
        <v>559</v>
      </c>
      <c r="C69" s="74" t="s">
        <v>644</v>
      </c>
      <c r="D69" s="74" t="s">
        <v>663</v>
      </c>
    </row>
    <row r="70" spans="2:4" ht="17.25" customHeight="1">
      <c r="B70" s="74" t="s">
        <v>559</v>
      </c>
      <c r="C70" s="74" t="s">
        <v>645</v>
      </c>
      <c r="D70" s="74" t="s">
        <v>664</v>
      </c>
    </row>
    <row r="71" spans="2:4" ht="17.25" customHeight="1">
      <c r="B71" s="74" t="s">
        <v>559</v>
      </c>
      <c r="C71" s="74" t="s">
        <v>646</v>
      </c>
      <c r="D71" s="74" t="s">
        <v>665</v>
      </c>
    </row>
    <row r="72" spans="2:4" ht="17.25" customHeight="1">
      <c r="B72" s="74" t="s">
        <v>559</v>
      </c>
      <c r="C72" s="74" t="s">
        <v>647</v>
      </c>
      <c r="D72" s="74" t="s">
        <v>666</v>
      </c>
    </row>
    <row r="73" spans="2:4" ht="17.25" customHeight="1">
      <c r="B73" s="74" t="s">
        <v>559</v>
      </c>
      <c r="C73" s="74" t="s">
        <v>648</v>
      </c>
      <c r="D73" s="74" t="s">
        <v>667</v>
      </c>
    </row>
    <row r="74" spans="2:4" ht="17.25" customHeight="1">
      <c r="B74" s="74" t="s">
        <v>559</v>
      </c>
      <c r="C74" s="74" t="s">
        <v>649</v>
      </c>
      <c r="D74" s="74" t="s">
        <v>668</v>
      </c>
    </row>
    <row r="75" spans="2:4" ht="17.25" customHeight="1">
      <c r="B75" s="74" t="s">
        <v>559</v>
      </c>
      <c r="C75" s="74" t="s">
        <v>650</v>
      </c>
      <c r="D75" s="74" t="s">
        <v>669</v>
      </c>
    </row>
    <row r="76" spans="2:4" ht="17.25" customHeight="1">
      <c r="B76" s="74" t="s">
        <v>559</v>
      </c>
      <c r="C76" s="74" t="s">
        <v>651</v>
      </c>
      <c r="D76" s="74" t="s">
        <v>670</v>
      </c>
    </row>
    <row r="77" spans="2:4" ht="17.25" customHeight="1">
      <c r="B77" s="74" t="s">
        <v>559</v>
      </c>
      <c r="C77" s="74" t="s">
        <v>652</v>
      </c>
      <c r="D77" s="74" t="s">
        <v>671</v>
      </c>
    </row>
    <row r="78" spans="2:4" ht="17.25" customHeight="1">
      <c r="B78" s="74" t="s">
        <v>559</v>
      </c>
      <c r="C78" s="74" t="s">
        <v>653</v>
      </c>
      <c r="D78" s="74" t="s">
        <v>672</v>
      </c>
    </row>
    <row r="79" spans="2:4" ht="17.25" customHeight="1">
      <c r="B79" s="74" t="s">
        <v>559</v>
      </c>
      <c r="C79" s="74" t="s">
        <v>654</v>
      </c>
      <c r="D79" s="74" t="s">
        <v>673</v>
      </c>
    </row>
  </sheetData>
  <autoFilter ref="B3:D3"/>
  <mergeCells count="1">
    <mergeCell ref="B2:D2"/>
  </mergeCells>
  <hyperlinks>
    <hyperlink ref="A1" location="T!A1" display="TURINYS"/>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3">
    <tabColor rgb="FFFFFF00"/>
  </sheetPr>
  <dimension ref="A1:K20"/>
  <sheetViews>
    <sheetView showGridLines="0" zoomScale="90" zoomScaleNormal="90" workbookViewId="0">
      <pane xSplit="6" ySplit="4" topLeftCell="G5" activePane="bottomRight" state="frozen"/>
      <selection activeCell="G5" sqref="G5"/>
      <selection pane="topRight" activeCell="G5" sqref="G5"/>
      <selection pane="bottomLeft" activeCell="G5" sqref="G5"/>
      <selection pane="bottomRight" activeCell="G5" sqref="G5:K19"/>
    </sheetView>
  </sheetViews>
  <sheetFormatPr defaultRowHeight="13.2"/>
  <cols>
    <col min="1" max="1" width="10.6640625" style="36" customWidth="1"/>
    <col min="2" max="3" width="1" style="34" hidden="1" customWidth="1"/>
    <col min="4" max="4" width="11.44140625" customWidth="1"/>
    <col min="5" max="5" width="6.109375" customWidth="1"/>
    <col min="6" max="6" width="33.5546875" customWidth="1"/>
    <col min="7" max="29" width="11.33203125" customWidth="1"/>
  </cols>
  <sheetData>
    <row r="1" spans="1:11">
      <c r="A1" s="77" t="s">
        <v>676</v>
      </c>
    </row>
    <row r="2" spans="1:11" ht="15" customHeight="1"/>
    <row r="3" spans="1:11" ht="17.100000000000001" customHeight="1">
      <c r="D3" s="90" t="s">
        <v>491</v>
      </c>
      <c r="E3" s="91"/>
      <c r="F3" s="91"/>
      <c r="G3" s="91"/>
      <c r="H3" s="91"/>
      <c r="I3" s="91"/>
      <c r="J3" s="91"/>
      <c r="K3" s="92"/>
    </row>
    <row r="4" spans="1:11" ht="30" customHeight="1" thickBot="1">
      <c r="D4" s="80" t="s">
        <v>0</v>
      </c>
      <c r="E4" s="80" t="s">
        <v>1</v>
      </c>
      <c r="F4" s="81" t="s">
        <v>2</v>
      </c>
      <c r="G4" s="82">
        <v>2012</v>
      </c>
      <c r="H4" s="83">
        <f t="shared" ref="H4:K4" si="0">G4+1</f>
        <v>2013</v>
      </c>
      <c r="I4" s="80">
        <f t="shared" si="0"/>
        <v>2014</v>
      </c>
      <c r="J4" s="80">
        <f t="shared" si="0"/>
        <v>2015</v>
      </c>
      <c r="K4" s="80">
        <f t="shared" si="0"/>
        <v>2016</v>
      </c>
    </row>
    <row r="5" spans="1:11" ht="20.100000000000001" customHeight="1" thickTop="1">
      <c r="C5" s="52"/>
      <c r="D5" s="2" t="s">
        <v>202</v>
      </c>
      <c r="E5" s="3" t="s">
        <v>7</v>
      </c>
      <c r="F5" s="2" t="s">
        <v>173</v>
      </c>
      <c r="G5" s="14">
        <v>14210</v>
      </c>
      <c r="H5" s="4">
        <v>14210</v>
      </c>
      <c r="I5" s="4">
        <v>14210</v>
      </c>
      <c r="J5" s="4">
        <v>14210</v>
      </c>
      <c r="K5" s="4">
        <v>14349</v>
      </c>
    </row>
    <row r="6" spans="1:11" s="34" customFormat="1" ht="20.100000000000001" customHeight="1">
      <c r="A6" s="36"/>
      <c r="D6" s="2" t="s">
        <v>123</v>
      </c>
      <c r="E6" s="3" t="s">
        <v>9</v>
      </c>
      <c r="F6" s="2" t="s">
        <v>174</v>
      </c>
      <c r="G6" s="4">
        <v>-9767</v>
      </c>
      <c r="H6" s="4">
        <v>-9767</v>
      </c>
      <c r="I6" s="4">
        <v>-9767</v>
      </c>
      <c r="J6" s="4">
        <v>-9767</v>
      </c>
      <c r="K6" s="4">
        <v>-9506</v>
      </c>
    </row>
    <row r="7" spans="1:11" s="34" customFormat="1" ht="20.100000000000001" customHeight="1">
      <c r="A7" s="36"/>
      <c r="C7" s="52"/>
      <c r="D7" s="2" t="s">
        <v>195</v>
      </c>
      <c r="E7" s="3" t="s">
        <v>38</v>
      </c>
      <c r="F7" s="2" t="s">
        <v>175</v>
      </c>
      <c r="G7" s="4">
        <v>0</v>
      </c>
      <c r="H7" s="4">
        <v>0</v>
      </c>
      <c r="I7" s="4">
        <v>0</v>
      </c>
      <c r="J7" s="4">
        <v>0</v>
      </c>
      <c r="K7" s="4">
        <v>0</v>
      </c>
    </row>
    <row r="8" spans="1:11" s="34" customFormat="1" ht="20.100000000000001" customHeight="1">
      <c r="A8" s="36"/>
      <c r="D8" s="2" t="s">
        <v>187</v>
      </c>
      <c r="E8" s="3" t="s">
        <v>39</v>
      </c>
      <c r="F8" s="2" t="s">
        <v>176</v>
      </c>
      <c r="G8" s="4">
        <f>SUM(G5:G7)</f>
        <v>4443</v>
      </c>
      <c r="H8" s="4">
        <f t="shared" ref="H8:K8" si="1">SUM(H5:H7)</f>
        <v>4443</v>
      </c>
      <c r="I8" s="4">
        <f t="shared" si="1"/>
        <v>4443</v>
      </c>
      <c r="J8" s="4">
        <f t="shared" si="1"/>
        <v>4443</v>
      </c>
      <c r="K8" s="4">
        <f t="shared" si="1"/>
        <v>4843</v>
      </c>
    </row>
    <row r="9" spans="1:11" s="34" customFormat="1" ht="20.100000000000001" customHeight="1">
      <c r="A9" s="36"/>
      <c r="D9" s="2" t="s">
        <v>189</v>
      </c>
      <c r="E9" s="3" t="s">
        <v>45</v>
      </c>
      <c r="F9" s="2" t="s">
        <v>177</v>
      </c>
      <c r="G9" s="4">
        <v>-812</v>
      </c>
      <c r="H9" s="4">
        <v>-812</v>
      </c>
      <c r="I9" s="4">
        <v>-812</v>
      </c>
      <c r="J9" s="4">
        <v>-812</v>
      </c>
      <c r="K9" s="4">
        <v>-751</v>
      </c>
    </row>
    <row r="10" spans="1:11" s="34" customFormat="1" ht="20.100000000000001" customHeight="1">
      <c r="A10" s="36"/>
      <c r="D10" s="2" t="s">
        <v>188</v>
      </c>
      <c r="E10" s="3" t="s">
        <v>159</v>
      </c>
      <c r="F10" s="2" t="s">
        <v>178</v>
      </c>
      <c r="G10" s="4">
        <v>-3249</v>
      </c>
      <c r="H10" s="4">
        <v>-3249</v>
      </c>
      <c r="I10" s="4">
        <v>-3249</v>
      </c>
      <c r="J10" s="4">
        <v>-3249</v>
      </c>
      <c r="K10" s="4">
        <v>-3006</v>
      </c>
    </row>
    <row r="11" spans="1:11" s="34" customFormat="1" ht="20.100000000000001" customHeight="1">
      <c r="A11" s="36"/>
      <c r="D11" s="2" t="s">
        <v>190</v>
      </c>
      <c r="E11" s="3" t="s">
        <v>160</v>
      </c>
      <c r="F11" s="2" t="s">
        <v>179</v>
      </c>
      <c r="G11" s="4">
        <v>-81</v>
      </c>
      <c r="H11" s="4">
        <v>-81</v>
      </c>
      <c r="I11" s="4">
        <v>-81</v>
      </c>
      <c r="J11" s="4">
        <v>-81</v>
      </c>
      <c r="K11" s="4">
        <v>-37</v>
      </c>
    </row>
    <row r="12" spans="1:11" ht="20.100000000000001" customHeight="1">
      <c r="D12" s="2" t="s">
        <v>196</v>
      </c>
      <c r="E12" s="3" t="s">
        <v>162</v>
      </c>
      <c r="F12" s="2" t="s">
        <v>180</v>
      </c>
      <c r="G12" s="4">
        <v>0</v>
      </c>
      <c r="H12" s="4">
        <v>0</v>
      </c>
      <c r="I12" s="4">
        <v>0</v>
      </c>
      <c r="J12" s="4">
        <v>0</v>
      </c>
      <c r="K12" s="4">
        <v>0</v>
      </c>
    </row>
    <row r="13" spans="1:11" ht="20.100000000000001" customHeight="1">
      <c r="D13" s="2" t="s">
        <v>197</v>
      </c>
      <c r="E13" s="3" t="s">
        <v>165</v>
      </c>
      <c r="F13" s="2" t="s">
        <v>181</v>
      </c>
      <c r="G13" s="4">
        <v>0</v>
      </c>
      <c r="H13" s="4">
        <v>0</v>
      </c>
      <c r="I13" s="4">
        <v>0</v>
      </c>
      <c r="J13" s="4">
        <v>0</v>
      </c>
      <c r="K13" s="4">
        <v>0</v>
      </c>
    </row>
    <row r="14" spans="1:11" ht="20.100000000000001" customHeight="1">
      <c r="D14" s="2" t="s">
        <v>191</v>
      </c>
      <c r="E14" s="3" t="s">
        <v>167</v>
      </c>
      <c r="F14" s="2" t="s">
        <v>182</v>
      </c>
      <c r="G14" s="4">
        <v>0</v>
      </c>
      <c r="H14" s="4">
        <v>0</v>
      </c>
      <c r="I14" s="4">
        <v>0</v>
      </c>
      <c r="J14" s="4">
        <v>0</v>
      </c>
      <c r="K14" s="4">
        <v>0</v>
      </c>
    </row>
    <row r="15" spans="1:11" ht="20.100000000000001" customHeight="1">
      <c r="D15" s="2" t="s">
        <v>192</v>
      </c>
      <c r="E15" s="3" t="s">
        <v>168</v>
      </c>
      <c r="F15" s="2" t="s">
        <v>183</v>
      </c>
      <c r="G15" s="4">
        <v>0</v>
      </c>
      <c r="H15" s="4">
        <v>0</v>
      </c>
      <c r="I15" s="4">
        <v>0</v>
      </c>
      <c r="J15" s="4">
        <v>0</v>
      </c>
      <c r="K15" s="4">
        <v>0</v>
      </c>
    </row>
    <row r="16" spans="1:11" ht="20.100000000000001" customHeight="1">
      <c r="D16" s="2" t="s">
        <v>193</v>
      </c>
      <c r="E16" s="3" t="s">
        <v>169</v>
      </c>
      <c r="F16" s="2" t="s">
        <v>184</v>
      </c>
      <c r="G16" s="4">
        <v>-34</v>
      </c>
      <c r="H16" s="4">
        <v>-34</v>
      </c>
      <c r="I16" s="4">
        <v>-34</v>
      </c>
      <c r="J16" s="4">
        <v>-34</v>
      </c>
      <c r="K16" s="4">
        <v>-21</v>
      </c>
    </row>
    <row r="17" spans="4:11" ht="20.100000000000001" customHeight="1">
      <c r="D17" s="2" t="s">
        <v>194</v>
      </c>
      <c r="E17" s="3" t="s">
        <v>170</v>
      </c>
      <c r="F17" s="2" t="s">
        <v>185</v>
      </c>
      <c r="G17" s="4">
        <f>SUM(G8:G16)</f>
        <v>267</v>
      </c>
      <c r="H17" s="4">
        <f t="shared" ref="H17:K17" si="2">SUM(H8:H16)</f>
        <v>267</v>
      </c>
      <c r="I17" s="4">
        <f t="shared" si="2"/>
        <v>267</v>
      </c>
      <c r="J17" s="4">
        <f t="shared" si="2"/>
        <v>267</v>
      </c>
      <c r="K17" s="4">
        <f t="shared" si="2"/>
        <v>1028</v>
      </c>
    </row>
    <row r="18" spans="4:11" ht="20.100000000000001" customHeight="1" thickBot="1">
      <c r="D18" s="6" t="s">
        <v>161</v>
      </c>
      <c r="E18" s="5" t="s">
        <v>171</v>
      </c>
      <c r="F18" s="6" t="s">
        <v>163</v>
      </c>
      <c r="G18" s="7">
        <v>-72</v>
      </c>
      <c r="H18" s="7">
        <v>-72</v>
      </c>
      <c r="I18" s="7">
        <v>-72</v>
      </c>
      <c r="J18" s="7">
        <v>-72</v>
      </c>
      <c r="K18" s="7">
        <v>-161</v>
      </c>
    </row>
    <row r="19" spans="4:11" ht="20.100000000000001" customHeight="1" thickTop="1" thickBot="1">
      <c r="D19" s="9" t="s">
        <v>164</v>
      </c>
      <c r="E19" s="8" t="s">
        <v>172</v>
      </c>
      <c r="F19" s="9" t="s">
        <v>186</v>
      </c>
      <c r="G19" s="10">
        <f>SUM(G17:G18)</f>
        <v>195</v>
      </c>
      <c r="H19" s="10">
        <f t="shared" ref="H19:K19" si="3">SUM(H17:H18)</f>
        <v>195</v>
      </c>
      <c r="I19" s="10">
        <f t="shared" si="3"/>
        <v>195</v>
      </c>
      <c r="J19" s="10">
        <f t="shared" si="3"/>
        <v>195</v>
      </c>
      <c r="K19" s="10">
        <f t="shared" si="3"/>
        <v>867</v>
      </c>
    </row>
    <row r="20" spans="4:11" ht="13.8" thickTop="1">
      <c r="D20" s="64" t="s">
        <v>536</v>
      </c>
    </row>
  </sheetData>
  <mergeCells count="1">
    <mergeCell ref="D3:K3"/>
  </mergeCells>
  <conditionalFormatting sqref="G4 G5:K7 G18:K18 G9:K16">
    <cfRule type="containsBlanks" dxfId="13" priority="1">
      <formula>LEN(TRIM(G4))=0</formula>
    </cfRule>
  </conditionalFormatting>
  <hyperlinks>
    <hyperlink ref="A1" location="T!A1" display="TURINYS"/>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2">
    <tabColor rgb="FFFFFF00"/>
  </sheetPr>
  <dimension ref="A1:L100"/>
  <sheetViews>
    <sheetView showGridLines="0" zoomScale="90" zoomScaleNormal="90" workbookViewId="0">
      <pane xSplit="6" ySplit="4" topLeftCell="G5" activePane="bottomRight" state="frozen"/>
      <selection activeCell="G5" sqref="G5"/>
      <selection pane="topRight" activeCell="G5" sqref="G5"/>
      <selection pane="bottomLeft" activeCell="G5" sqref="G5"/>
      <selection pane="bottomRight" activeCell="G5" sqref="G5:K98"/>
    </sheetView>
  </sheetViews>
  <sheetFormatPr defaultRowHeight="13.2"/>
  <cols>
    <col min="1" max="1" width="10.6640625" style="47" customWidth="1"/>
    <col min="2" max="2" width="0.88671875" style="36" hidden="1" customWidth="1"/>
    <col min="3" max="3" width="2.5546875" style="34" hidden="1" customWidth="1"/>
    <col min="5" max="5" width="7.6640625" customWidth="1"/>
    <col min="6" max="6" width="28.44140625" customWidth="1"/>
    <col min="11" max="11" width="10.109375" customWidth="1"/>
    <col min="12" max="12" width="10" customWidth="1"/>
    <col min="16" max="16" width="10.44140625" customWidth="1"/>
    <col min="25" max="29" width="10.33203125" customWidth="1"/>
  </cols>
  <sheetData>
    <row r="1" spans="1:11">
      <c r="A1" s="77" t="s">
        <v>676</v>
      </c>
    </row>
    <row r="3" spans="1:11" ht="17.100000000000001" customHeight="1">
      <c r="D3" s="90" t="s">
        <v>434</v>
      </c>
      <c r="E3" s="91"/>
      <c r="F3" s="91"/>
      <c r="G3" s="91"/>
      <c r="H3" s="91"/>
      <c r="I3" s="91"/>
      <c r="J3" s="91"/>
      <c r="K3" s="92"/>
    </row>
    <row r="4" spans="1:11" ht="30" customHeight="1">
      <c r="D4" s="1" t="s">
        <v>0</v>
      </c>
      <c r="E4" s="1" t="s">
        <v>1</v>
      </c>
      <c r="F4" s="1" t="s">
        <v>2</v>
      </c>
      <c r="G4" s="35">
        <f>PN!G4</f>
        <v>2012</v>
      </c>
      <c r="H4" s="1">
        <f t="shared" ref="H4:K4" si="0">G4+1</f>
        <v>2013</v>
      </c>
      <c r="I4" s="1">
        <f t="shared" si="0"/>
        <v>2014</v>
      </c>
      <c r="J4" s="1">
        <f t="shared" si="0"/>
        <v>2015</v>
      </c>
      <c r="K4" s="1">
        <f t="shared" si="0"/>
        <v>2016</v>
      </c>
    </row>
    <row r="5" spans="1:11" ht="20.100000000000001" customHeight="1">
      <c r="D5" s="2" t="s">
        <v>3</v>
      </c>
      <c r="E5" s="3" t="s">
        <v>4</v>
      </c>
      <c r="F5" s="2" t="s">
        <v>5</v>
      </c>
      <c r="G5" s="4">
        <f>G6+G13+G23+G33</f>
        <v>3661</v>
      </c>
      <c r="H5" s="4">
        <f t="shared" ref="H5:K5" si="1">H6+H13+H23+H33</f>
        <v>3661</v>
      </c>
      <c r="I5" s="4">
        <f t="shared" si="1"/>
        <v>3661</v>
      </c>
      <c r="J5" s="4">
        <f t="shared" si="1"/>
        <v>3661</v>
      </c>
      <c r="K5" s="4">
        <f t="shared" si="1"/>
        <v>3108</v>
      </c>
    </row>
    <row r="6" spans="1:11" ht="20.100000000000001" customHeight="1">
      <c r="D6" s="2" t="s">
        <v>40</v>
      </c>
      <c r="E6" s="3" t="s">
        <v>7</v>
      </c>
      <c r="F6" s="2" t="s">
        <v>97</v>
      </c>
      <c r="G6" s="4">
        <f>SUM(G7:G12)</f>
        <v>26</v>
      </c>
      <c r="H6" s="4">
        <f t="shared" ref="H6:K6" si="2">SUM(H7:H12)</f>
        <v>26</v>
      </c>
      <c r="I6" s="4">
        <f t="shared" si="2"/>
        <v>26</v>
      </c>
      <c r="J6" s="4">
        <f t="shared" si="2"/>
        <v>26</v>
      </c>
      <c r="K6" s="4">
        <f t="shared" si="2"/>
        <v>7</v>
      </c>
    </row>
    <row r="7" spans="1:11" ht="20.100000000000001" customHeight="1">
      <c r="D7" s="2"/>
      <c r="E7" s="3" t="s">
        <v>51</v>
      </c>
      <c r="F7" s="2" t="s">
        <v>52</v>
      </c>
      <c r="G7" s="4">
        <v>0</v>
      </c>
      <c r="H7" s="4">
        <v>0</v>
      </c>
      <c r="I7" s="4">
        <v>0</v>
      </c>
      <c r="J7" s="4">
        <v>0</v>
      </c>
      <c r="K7" s="4">
        <v>0</v>
      </c>
    </row>
    <row r="8" spans="1:11" ht="20.100000000000001" customHeight="1">
      <c r="D8" s="2"/>
      <c r="E8" s="3" t="s">
        <v>53</v>
      </c>
      <c r="F8" s="2" t="s">
        <v>54</v>
      </c>
      <c r="G8" s="4">
        <v>0</v>
      </c>
      <c r="H8" s="4">
        <v>0</v>
      </c>
      <c r="I8" s="4">
        <v>0</v>
      </c>
      <c r="J8" s="4">
        <v>0</v>
      </c>
      <c r="K8" s="4">
        <v>0</v>
      </c>
    </row>
    <row r="9" spans="1:11" ht="20.100000000000001" customHeight="1">
      <c r="D9" s="2"/>
      <c r="E9" s="3" t="s">
        <v>55</v>
      </c>
      <c r="F9" s="2" t="s">
        <v>56</v>
      </c>
      <c r="G9" s="4">
        <v>26</v>
      </c>
      <c r="H9" s="4">
        <v>26</v>
      </c>
      <c r="I9" s="4">
        <v>26</v>
      </c>
      <c r="J9" s="4">
        <v>26</v>
      </c>
      <c r="K9" s="4">
        <v>7</v>
      </c>
    </row>
    <row r="10" spans="1:11" ht="20.100000000000001" customHeight="1">
      <c r="D10" s="2"/>
      <c r="E10" s="3" t="s">
        <v>57</v>
      </c>
      <c r="F10" s="2" t="s">
        <v>58</v>
      </c>
      <c r="G10" s="4">
        <v>0</v>
      </c>
      <c r="H10" s="4">
        <v>0</v>
      </c>
      <c r="I10" s="4">
        <v>0</v>
      </c>
      <c r="J10" s="4">
        <v>0</v>
      </c>
      <c r="K10" s="4">
        <v>0</v>
      </c>
    </row>
    <row r="11" spans="1:11" ht="20.100000000000001" customHeight="1">
      <c r="D11" s="2"/>
      <c r="E11" s="3" t="s">
        <v>59</v>
      </c>
      <c r="F11" s="2" t="s">
        <v>60</v>
      </c>
      <c r="G11" s="4">
        <v>0</v>
      </c>
      <c r="H11" s="4">
        <v>0</v>
      </c>
      <c r="I11" s="4">
        <v>0</v>
      </c>
      <c r="J11" s="4">
        <v>0</v>
      </c>
      <c r="K11" s="4">
        <v>0</v>
      </c>
    </row>
    <row r="12" spans="1:11" ht="20.100000000000001" customHeight="1">
      <c r="D12" s="2"/>
      <c r="E12" s="3" t="s">
        <v>61</v>
      </c>
      <c r="F12" s="2" t="s">
        <v>62</v>
      </c>
      <c r="G12" s="4">
        <v>0</v>
      </c>
      <c r="H12" s="4">
        <v>0</v>
      </c>
      <c r="I12" s="4">
        <v>0</v>
      </c>
      <c r="J12" s="4">
        <v>0</v>
      </c>
      <c r="K12" s="4">
        <v>0</v>
      </c>
    </row>
    <row r="13" spans="1:11" ht="20.100000000000001" customHeight="1">
      <c r="D13" s="2" t="s">
        <v>6</v>
      </c>
      <c r="E13" s="3" t="s">
        <v>9</v>
      </c>
      <c r="F13" s="2" t="s">
        <v>98</v>
      </c>
      <c r="G13" s="4">
        <f>SUM(G14:G19,G22)</f>
        <v>2941</v>
      </c>
      <c r="H13" s="4">
        <f t="shared" ref="H13:K13" si="3">SUM(H14:H19,H22)</f>
        <v>2941</v>
      </c>
      <c r="I13" s="4">
        <f t="shared" si="3"/>
        <v>2941</v>
      </c>
      <c r="J13" s="4">
        <f t="shared" si="3"/>
        <v>2941</v>
      </c>
      <c r="K13" s="4">
        <f t="shared" si="3"/>
        <v>2679</v>
      </c>
    </row>
    <row r="14" spans="1:11" ht="20.100000000000001" customHeight="1">
      <c r="D14" s="2"/>
      <c r="E14" s="3" t="s">
        <v>63</v>
      </c>
      <c r="F14" s="2" t="s">
        <v>64</v>
      </c>
      <c r="G14" s="4">
        <v>0</v>
      </c>
      <c r="H14" s="4">
        <v>0</v>
      </c>
      <c r="I14" s="4">
        <v>0</v>
      </c>
      <c r="J14" s="4">
        <v>0</v>
      </c>
      <c r="K14" s="4">
        <v>0</v>
      </c>
    </row>
    <row r="15" spans="1:11" ht="20.100000000000001" customHeight="1">
      <c r="D15" s="2"/>
      <c r="E15" s="3" t="s">
        <v>65</v>
      </c>
      <c r="F15" s="2" t="s">
        <v>66</v>
      </c>
      <c r="G15" s="4">
        <v>2165</v>
      </c>
      <c r="H15" s="4">
        <v>2165</v>
      </c>
      <c r="I15" s="4">
        <v>2165</v>
      </c>
      <c r="J15" s="4">
        <v>2165</v>
      </c>
      <c r="K15" s="4">
        <v>2073</v>
      </c>
    </row>
    <row r="16" spans="1:11" ht="20.100000000000001" customHeight="1">
      <c r="D16" s="2"/>
      <c r="E16" s="3" t="s">
        <v>67</v>
      </c>
      <c r="F16" s="2" t="s">
        <v>68</v>
      </c>
      <c r="G16" s="4">
        <v>516</v>
      </c>
      <c r="H16" s="4">
        <v>516</v>
      </c>
      <c r="I16" s="4">
        <v>516</v>
      </c>
      <c r="J16" s="4">
        <v>516</v>
      </c>
      <c r="K16" s="4">
        <v>403</v>
      </c>
    </row>
    <row r="17" spans="4:11" ht="20.100000000000001" customHeight="1">
      <c r="D17" s="2"/>
      <c r="E17" s="3" t="s">
        <v>69</v>
      </c>
      <c r="F17" s="2" t="s">
        <v>70</v>
      </c>
      <c r="G17" s="4">
        <v>66</v>
      </c>
      <c r="H17" s="4">
        <v>66</v>
      </c>
      <c r="I17" s="4">
        <v>66</v>
      </c>
      <c r="J17" s="4">
        <v>66</v>
      </c>
      <c r="K17" s="4">
        <v>50</v>
      </c>
    </row>
    <row r="18" spans="4:11" ht="20.100000000000001" customHeight="1">
      <c r="D18" s="2"/>
      <c r="E18" s="3" t="s">
        <v>71</v>
      </c>
      <c r="F18" s="2" t="s">
        <v>72</v>
      </c>
      <c r="G18" s="4">
        <v>194</v>
      </c>
      <c r="H18" s="4">
        <v>194</v>
      </c>
      <c r="I18" s="4">
        <v>194</v>
      </c>
      <c r="J18" s="4">
        <v>194</v>
      </c>
      <c r="K18" s="4">
        <v>153</v>
      </c>
    </row>
    <row r="19" spans="4:11" ht="20.100000000000001" customHeight="1">
      <c r="D19" s="2"/>
      <c r="E19" s="3" t="s">
        <v>73</v>
      </c>
      <c r="F19" s="2" t="s">
        <v>74</v>
      </c>
      <c r="G19" s="4">
        <f>SUM(G20:G21)</f>
        <v>0</v>
      </c>
      <c r="H19" s="4">
        <f t="shared" ref="H19:K19" si="4">SUM(H20:H21)</f>
        <v>0</v>
      </c>
      <c r="I19" s="4">
        <f t="shared" si="4"/>
        <v>0</v>
      </c>
      <c r="J19" s="4">
        <f t="shared" si="4"/>
        <v>0</v>
      </c>
      <c r="K19" s="4">
        <f t="shared" si="4"/>
        <v>0</v>
      </c>
    </row>
    <row r="20" spans="4:11" ht="20.100000000000001" customHeight="1">
      <c r="D20" s="2"/>
      <c r="E20" s="3" t="s">
        <v>75</v>
      </c>
      <c r="F20" s="2" t="s">
        <v>64</v>
      </c>
      <c r="G20" s="4">
        <v>0</v>
      </c>
      <c r="H20" s="4">
        <v>0</v>
      </c>
      <c r="I20" s="4">
        <v>0</v>
      </c>
      <c r="J20" s="4">
        <v>0</v>
      </c>
      <c r="K20" s="4">
        <v>0</v>
      </c>
    </row>
    <row r="21" spans="4:11" ht="20.100000000000001" customHeight="1">
      <c r="D21" s="2"/>
      <c r="E21" s="3" t="s">
        <v>76</v>
      </c>
      <c r="F21" s="2" t="s">
        <v>99</v>
      </c>
      <c r="G21" s="4">
        <v>0</v>
      </c>
      <c r="H21" s="4">
        <v>0</v>
      </c>
      <c r="I21" s="4">
        <v>0</v>
      </c>
      <c r="J21" s="4">
        <v>0</v>
      </c>
      <c r="K21" s="4">
        <v>0</v>
      </c>
    </row>
    <row r="22" spans="4:11" ht="20.100000000000001" customHeight="1">
      <c r="D22" s="2"/>
      <c r="E22" s="3" t="s">
        <v>77</v>
      </c>
      <c r="F22" s="2" t="s">
        <v>78</v>
      </c>
      <c r="G22" s="4">
        <v>0</v>
      </c>
      <c r="H22" s="4">
        <v>0</v>
      </c>
      <c r="I22" s="4">
        <v>0</v>
      </c>
      <c r="J22" s="4">
        <v>0</v>
      </c>
      <c r="K22" s="4">
        <v>0</v>
      </c>
    </row>
    <row r="23" spans="4:11" ht="20.100000000000001" customHeight="1">
      <c r="D23" s="2" t="s">
        <v>41</v>
      </c>
      <c r="E23" s="3" t="s">
        <v>38</v>
      </c>
      <c r="F23" s="2" t="s">
        <v>100</v>
      </c>
      <c r="G23" s="4">
        <f>SUM(G24:G32)</f>
        <v>504</v>
      </c>
      <c r="H23" s="4">
        <f t="shared" ref="H23:K23" si="5">SUM(H24:H32)</f>
        <v>504</v>
      </c>
      <c r="I23" s="4">
        <f t="shared" si="5"/>
        <v>504</v>
      </c>
      <c r="J23" s="4">
        <f t="shared" si="5"/>
        <v>504</v>
      </c>
      <c r="K23" s="4">
        <f t="shared" si="5"/>
        <v>235</v>
      </c>
    </row>
    <row r="24" spans="4:11" ht="20.100000000000001" customHeight="1">
      <c r="D24" s="2"/>
      <c r="E24" s="3" t="s">
        <v>79</v>
      </c>
      <c r="F24" s="2" t="s">
        <v>80</v>
      </c>
      <c r="G24" s="4">
        <v>23</v>
      </c>
      <c r="H24" s="4">
        <v>23</v>
      </c>
      <c r="I24" s="4">
        <v>23</v>
      </c>
      <c r="J24" s="4">
        <v>23</v>
      </c>
      <c r="K24" s="4">
        <v>24</v>
      </c>
    </row>
    <row r="25" spans="4:11" ht="20.100000000000001" customHeight="1">
      <c r="D25" s="2"/>
      <c r="E25" s="3" t="s">
        <v>81</v>
      </c>
      <c r="F25" s="2" t="s">
        <v>82</v>
      </c>
      <c r="G25" s="4">
        <v>473</v>
      </c>
      <c r="H25" s="4">
        <v>473</v>
      </c>
      <c r="I25" s="4">
        <v>473</v>
      </c>
      <c r="J25" s="4">
        <v>473</v>
      </c>
      <c r="K25" s="4">
        <v>203</v>
      </c>
    </row>
    <row r="26" spans="4:11" ht="20.100000000000001" customHeight="1">
      <c r="D26" s="2"/>
      <c r="E26" s="3" t="s">
        <v>83</v>
      </c>
      <c r="F26" s="2" t="s">
        <v>101</v>
      </c>
      <c r="G26" s="4">
        <v>0</v>
      </c>
      <c r="H26" s="4">
        <v>0</v>
      </c>
      <c r="I26" s="4">
        <v>0</v>
      </c>
      <c r="J26" s="4">
        <v>0</v>
      </c>
      <c r="K26" s="4">
        <v>0</v>
      </c>
    </row>
    <row r="27" spans="4:11" ht="20.100000000000001" customHeight="1">
      <c r="D27" s="2"/>
      <c r="E27" s="3" t="s">
        <v>84</v>
      </c>
      <c r="F27" s="2" t="s">
        <v>85</v>
      </c>
      <c r="G27" s="4">
        <v>0</v>
      </c>
      <c r="H27" s="4">
        <v>0</v>
      </c>
      <c r="I27" s="4">
        <v>0</v>
      </c>
      <c r="J27" s="4">
        <v>0</v>
      </c>
      <c r="K27" s="4">
        <v>0</v>
      </c>
    </row>
    <row r="28" spans="4:11" ht="20.100000000000001" customHeight="1">
      <c r="D28" s="2"/>
      <c r="E28" s="3" t="s">
        <v>86</v>
      </c>
      <c r="F28" s="2" t="s">
        <v>102</v>
      </c>
      <c r="G28" s="4">
        <v>0</v>
      </c>
      <c r="H28" s="4">
        <v>0</v>
      </c>
      <c r="I28" s="4">
        <v>0</v>
      </c>
      <c r="J28" s="4">
        <v>0</v>
      </c>
      <c r="K28" s="4">
        <v>0</v>
      </c>
    </row>
    <row r="29" spans="4:11" ht="20.100000000000001" customHeight="1">
      <c r="D29" s="2"/>
      <c r="E29" s="3" t="s">
        <v>87</v>
      </c>
      <c r="F29" s="2" t="s">
        <v>103</v>
      </c>
      <c r="G29" s="4">
        <v>0</v>
      </c>
      <c r="H29" s="4">
        <v>0</v>
      </c>
      <c r="I29" s="4">
        <v>0</v>
      </c>
      <c r="J29" s="4">
        <v>0</v>
      </c>
      <c r="K29" s="4">
        <v>0</v>
      </c>
    </row>
    <row r="30" spans="4:11" ht="20.100000000000001" customHeight="1">
      <c r="D30" s="2"/>
      <c r="E30" s="3" t="s">
        <v>88</v>
      </c>
      <c r="F30" s="2" t="s">
        <v>89</v>
      </c>
      <c r="G30" s="4">
        <v>0</v>
      </c>
      <c r="H30" s="4">
        <v>0</v>
      </c>
      <c r="I30" s="4">
        <v>0</v>
      </c>
      <c r="J30" s="4">
        <v>0</v>
      </c>
      <c r="K30" s="4">
        <v>0</v>
      </c>
    </row>
    <row r="31" spans="4:11" ht="20.100000000000001" customHeight="1">
      <c r="D31" s="2"/>
      <c r="E31" s="3" t="s">
        <v>90</v>
      </c>
      <c r="F31" s="2" t="s">
        <v>104</v>
      </c>
      <c r="G31" s="4">
        <v>0</v>
      </c>
      <c r="H31" s="4">
        <v>0</v>
      </c>
      <c r="I31" s="4">
        <v>0</v>
      </c>
      <c r="J31" s="4">
        <v>0</v>
      </c>
      <c r="K31" s="4">
        <v>0</v>
      </c>
    </row>
    <row r="32" spans="4:11" ht="20.100000000000001" customHeight="1">
      <c r="D32" s="2"/>
      <c r="E32" s="3" t="s">
        <v>91</v>
      </c>
      <c r="F32" s="2" t="s">
        <v>92</v>
      </c>
      <c r="G32" s="4">
        <v>8</v>
      </c>
      <c r="H32" s="4">
        <v>8</v>
      </c>
      <c r="I32" s="4">
        <v>8</v>
      </c>
      <c r="J32" s="4">
        <v>8</v>
      </c>
      <c r="K32" s="4">
        <v>8</v>
      </c>
    </row>
    <row r="33" spans="4:11" ht="20.100000000000001" customHeight="1">
      <c r="D33" s="2" t="s">
        <v>8</v>
      </c>
      <c r="E33" s="3" t="s">
        <v>39</v>
      </c>
      <c r="F33" s="2" t="s">
        <v>105</v>
      </c>
      <c r="G33" s="4">
        <f>SUM(G34:G36)</f>
        <v>190</v>
      </c>
      <c r="H33" s="4">
        <f t="shared" ref="H33:K33" si="6">SUM(H34:H36)</f>
        <v>190</v>
      </c>
      <c r="I33" s="4">
        <f t="shared" si="6"/>
        <v>190</v>
      </c>
      <c r="J33" s="4">
        <f t="shared" si="6"/>
        <v>190</v>
      </c>
      <c r="K33" s="4">
        <f t="shared" si="6"/>
        <v>187</v>
      </c>
    </row>
    <row r="34" spans="4:11" ht="20.100000000000001" customHeight="1">
      <c r="D34" s="2"/>
      <c r="E34" s="3" t="s">
        <v>93</v>
      </c>
      <c r="F34" s="2" t="s">
        <v>106</v>
      </c>
      <c r="G34" s="4">
        <v>115</v>
      </c>
      <c r="H34" s="4">
        <v>115</v>
      </c>
      <c r="I34" s="4">
        <v>115</v>
      </c>
      <c r="J34" s="4">
        <v>115</v>
      </c>
      <c r="K34" s="4">
        <v>112</v>
      </c>
    </row>
    <row r="35" spans="4:11" ht="20.100000000000001" customHeight="1">
      <c r="D35" s="2"/>
      <c r="E35" s="3" t="s">
        <v>94</v>
      </c>
      <c r="F35" s="2" t="s">
        <v>107</v>
      </c>
      <c r="G35" s="4">
        <v>0</v>
      </c>
      <c r="H35" s="4">
        <v>0</v>
      </c>
      <c r="I35" s="4">
        <v>0</v>
      </c>
      <c r="J35" s="4">
        <v>0</v>
      </c>
      <c r="K35" s="4">
        <v>0</v>
      </c>
    </row>
    <row r="36" spans="4:11" ht="20.100000000000001" customHeight="1">
      <c r="D36" s="2"/>
      <c r="E36" s="3" t="s">
        <v>95</v>
      </c>
      <c r="F36" s="2" t="s">
        <v>108</v>
      </c>
      <c r="G36" s="4">
        <v>75</v>
      </c>
      <c r="H36" s="4">
        <v>75</v>
      </c>
      <c r="I36" s="4">
        <v>75</v>
      </c>
      <c r="J36" s="4">
        <v>75</v>
      </c>
      <c r="K36" s="4">
        <v>75</v>
      </c>
    </row>
    <row r="37" spans="4:11" ht="20.100000000000001" customHeight="1">
      <c r="D37" s="2" t="s">
        <v>216</v>
      </c>
      <c r="E37" s="3" t="s">
        <v>10</v>
      </c>
      <c r="F37" s="2" t="s">
        <v>11</v>
      </c>
      <c r="G37" s="4">
        <f>G38+G46+G51+G54</f>
        <v>5276</v>
      </c>
      <c r="H37" s="4">
        <f t="shared" ref="H37:K37" si="7">H38+H46+H51+H54</f>
        <v>5276</v>
      </c>
      <c r="I37" s="4">
        <f t="shared" si="7"/>
        <v>5276</v>
      </c>
      <c r="J37" s="4">
        <f t="shared" si="7"/>
        <v>5276</v>
      </c>
      <c r="K37" s="4">
        <f t="shared" si="7"/>
        <v>5974</v>
      </c>
    </row>
    <row r="38" spans="4:11" ht="20.100000000000001" customHeight="1">
      <c r="D38" s="2" t="s">
        <v>12</v>
      </c>
      <c r="E38" s="3" t="s">
        <v>7</v>
      </c>
      <c r="F38" s="2" t="s">
        <v>109</v>
      </c>
      <c r="G38" s="4">
        <f>SUM(G39:G45)</f>
        <v>3610</v>
      </c>
      <c r="H38" s="4">
        <f t="shared" ref="H38:K38" si="8">SUM(H39:H45)</f>
        <v>3610</v>
      </c>
      <c r="I38" s="4">
        <f t="shared" si="8"/>
        <v>3610</v>
      </c>
      <c r="J38" s="4">
        <f t="shared" si="8"/>
        <v>3610</v>
      </c>
      <c r="K38" s="4">
        <f t="shared" si="8"/>
        <v>4068</v>
      </c>
    </row>
    <row r="39" spans="4:11" ht="20.100000000000001" customHeight="1">
      <c r="D39" s="2"/>
      <c r="E39" s="3" t="s">
        <v>51</v>
      </c>
      <c r="F39" s="2" t="s">
        <v>110</v>
      </c>
      <c r="G39" s="4">
        <v>0</v>
      </c>
      <c r="H39" s="4">
        <v>0</v>
      </c>
      <c r="I39" s="4">
        <v>0</v>
      </c>
      <c r="J39" s="4">
        <v>0</v>
      </c>
      <c r="K39" s="4">
        <v>0</v>
      </c>
    </row>
    <row r="40" spans="4:11" ht="20.100000000000001" customHeight="1">
      <c r="D40" s="2"/>
      <c r="E40" s="3" t="s">
        <v>53</v>
      </c>
      <c r="F40" s="2" t="s">
        <v>111</v>
      </c>
      <c r="G40" s="4">
        <v>0</v>
      </c>
      <c r="H40" s="4">
        <v>0</v>
      </c>
      <c r="I40" s="4">
        <v>0</v>
      </c>
      <c r="J40" s="4">
        <v>0</v>
      </c>
      <c r="K40" s="4">
        <v>0</v>
      </c>
    </row>
    <row r="41" spans="4:11" ht="20.100000000000001" customHeight="1">
      <c r="D41" s="2"/>
      <c r="E41" s="3" t="s">
        <v>55</v>
      </c>
      <c r="F41" s="2" t="s">
        <v>112</v>
      </c>
      <c r="G41" s="4">
        <v>3488</v>
      </c>
      <c r="H41" s="4">
        <v>3488</v>
      </c>
      <c r="I41" s="4">
        <v>3488</v>
      </c>
      <c r="J41" s="4">
        <v>3488</v>
      </c>
      <c r="K41" s="4">
        <v>3986</v>
      </c>
    </row>
    <row r="42" spans="4:11" ht="20.100000000000001" customHeight="1">
      <c r="D42" s="2" t="s">
        <v>512</v>
      </c>
      <c r="E42" s="3" t="s">
        <v>57</v>
      </c>
      <c r="F42" s="2" t="s">
        <v>113</v>
      </c>
      <c r="G42" s="4">
        <v>0</v>
      </c>
      <c r="H42" s="4">
        <v>0</v>
      </c>
      <c r="I42" s="4">
        <v>0</v>
      </c>
      <c r="J42" s="4">
        <v>0</v>
      </c>
      <c r="K42" s="4">
        <v>0</v>
      </c>
    </row>
    <row r="43" spans="4:11" ht="20.100000000000001" customHeight="1">
      <c r="D43" s="2"/>
      <c r="E43" s="3" t="s">
        <v>59</v>
      </c>
      <c r="F43" s="2" t="s">
        <v>107</v>
      </c>
      <c r="G43" s="4">
        <v>0</v>
      </c>
      <c r="H43" s="4">
        <v>0</v>
      </c>
      <c r="I43" s="4">
        <v>0</v>
      </c>
      <c r="J43" s="4">
        <v>0</v>
      </c>
      <c r="K43" s="4">
        <v>0</v>
      </c>
    </row>
    <row r="44" spans="4:11" ht="20.100000000000001" customHeight="1">
      <c r="D44" s="2"/>
      <c r="E44" s="3" t="s">
        <v>61</v>
      </c>
      <c r="F44" s="2" t="s">
        <v>114</v>
      </c>
      <c r="G44" s="4">
        <v>0</v>
      </c>
      <c r="H44" s="4">
        <v>0</v>
      </c>
      <c r="I44" s="4">
        <v>0</v>
      </c>
      <c r="J44" s="4">
        <v>0</v>
      </c>
      <c r="K44" s="4">
        <v>0</v>
      </c>
    </row>
    <row r="45" spans="4:11" ht="20.100000000000001" customHeight="1">
      <c r="D45" s="2"/>
      <c r="E45" s="3" t="s">
        <v>96</v>
      </c>
      <c r="F45" s="2" t="s">
        <v>62</v>
      </c>
      <c r="G45" s="4">
        <v>122</v>
      </c>
      <c r="H45" s="4">
        <v>122</v>
      </c>
      <c r="I45" s="4">
        <v>122</v>
      </c>
      <c r="J45" s="4">
        <v>122</v>
      </c>
      <c r="K45" s="4">
        <v>82</v>
      </c>
    </row>
    <row r="46" spans="4:11" ht="20.100000000000001" customHeight="1">
      <c r="D46" s="2" t="s">
        <v>42</v>
      </c>
      <c r="E46" s="3" t="s">
        <v>9</v>
      </c>
      <c r="F46" s="2" t="s">
        <v>115</v>
      </c>
      <c r="G46" s="4">
        <f>SUM(G47:G50)</f>
        <v>1614</v>
      </c>
      <c r="H46" s="4">
        <f t="shared" ref="H46:K46" si="9">SUM(H47:H50)</f>
        <v>1614</v>
      </c>
      <c r="I46" s="4">
        <f t="shared" si="9"/>
        <v>1614</v>
      </c>
      <c r="J46" s="4">
        <f t="shared" si="9"/>
        <v>1614</v>
      </c>
      <c r="K46" s="4">
        <f t="shared" si="9"/>
        <v>1394</v>
      </c>
    </row>
    <row r="47" spans="4:11" ht="20.100000000000001" customHeight="1">
      <c r="D47" s="2" t="s">
        <v>256</v>
      </c>
      <c r="E47" s="3" t="s">
        <v>63</v>
      </c>
      <c r="F47" s="2" t="s">
        <v>116</v>
      </c>
      <c r="G47" s="4">
        <v>1471</v>
      </c>
      <c r="H47" s="4">
        <v>1471</v>
      </c>
      <c r="I47" s="4">
        <v>1471</v>
      </c>
      <c r="J47" s="4">
        <v>1471</v>
      </c>
      <c r="K47" s="4">
        <v>1274</v>
      </c>
    </row>
    <row r="48" spans="4:11" ht="20.100000000000001" customHeight="1">
      <c r="D48" s="2"/>
      <c r="E48" s="3" t="s">
        <v>65</v>
      </c>
      <c r="F48" s="2" t="s">
        <v>117</v>
      </c>
      <c r="G48" s="4">
        <v>55</v>
      </c>
      <c r="H48" s="4">
        <v>55</v>
      </c>
      <c r="I48" s="4">
        <v>55</v>
      </c>
      <c r="J48" s="4">
        <v>55</v>
      </c>
      <c r="K48" s="4">
        <v>38</v>
      </c>
    </row>
    <row r="49" spans="4:12" ht="20.100000000000001" customHeight="1">
      <c r="D49" s="2"/>
      <c r="E49" s="3" t="s">
        <v>67</v>
      </c>
      <c r="F49" s="2" t="s">
        <v>118</v>
      </c>
      <c r="G49" s="4">
        <v>39</v>
      </c>
      <c r="H49" s="4">
        <v>39</v>
      </c>
      <c r="I49" s="4">
        <v>39</v>
      </c>
      <c r="J49" s="4">
        <v>39</v>
      </c>
      <c r="K49" s="4">
        <v>12</v>
      </c>
    </row>
    <row r="50" spans="4:12" ht="20.100000000000001" customHeight="1">
      <c r="D50" s="2"/>
      <c r="E50" s="3" t="s">
        <v>69</v>
      </c>
      <c r="F50" s="2" t="s">
        <v>119</v>
      </c>
      <c r="G50" s="4">
        <v>49</v>
      </c>
      <c r="H50" s="4">
        <v>49</v>
      </c>
      <c r="I50" s="4">
        <v>49</v>
      </c>
      <c r="J50" s="4">
        <v>49</v>
      </c>
      <c r="K50" s="4">
        <v>70</v>
      </c>
    </row>
    <row r="51" spans="4:12" ht="20.100000000000001" customHeight="1">
      <c r="D51" s="2" t="s">
        <v>43</v>
      </c>
      <c r="E51" s="3" t="s">
        <v>38</v>
      </c>
      <c r="F51" s="2" t="s">
        <v>120</v>
      </c>
      <c r="G51" s="4">
        <f>SUM(G52:G53)</f>
        <v>0</v>
      </c>
      <c r="H51" s="4">
        <f t="shared" ref="H51:K51" si="10">SUM(H52:H53)</f>
        <v>0</v>
      </c>
      <c r="I51" s="4">
        <f t="shared" si="10"/>
        <v>0</v>
      </c>
      <c r="J51" s="4">
        <f t="shared" si="10"/>
        <v>0</v>
      </c>
      <c r="K51" s="4">
        <f t="shared" si="10"/>
        <v>0</v>
      </c>
    </row>
    <row r="52" spans="4:12" ht="20.100000000000001" customHeight="1">
      <c r="D52" s="2"/>
      <c r="E52" s="3" t="s">
        <v>79</v>
      </c>
      <c r="F52" s="2" t="s">
        <v>80</v>
      </c>
      <c r="G52" s="4">
        <v>0</v>
      </c>
      <c r="H52" s="4">
        <v>0</v>
      </c>
      <c r="I52" s="4">
        <v>0</v>
      </c>
      <c r="J52" s="4">
        <v>0</v>
      </c>
      <c r="K52" s="4">
        <v>0</v>
      </c>
    </row>
    <row r="53" spans="4:12" ht="20.100000000000001" customHeight="1">
      <c r="D53" s="2"/>
      <c r="E53" s="3" t="s">
        <v>81</v>
      </c>
      <c r="F53" s="2" t="s">
        <v>121</v>
      </c>
      <c r="G53" s="4">
        <v>0</v>
      </c>
      <c r="H53" s="4">
        <v>0</v>
      </c>
      <c r="I53" s="4">
        <v>0</v>
      </c>
      <c r="J53" s="4">
        <v>0</v>
      </c>
      <c r="K53" s="4">
        <v>0</v>
      </c>
    </row>
    <row r="54" spans="4:12" ht="20.100000000000001" customHeight="1">
      <c r="D54" s="2" t="s">
        <v>44</v>
      </c>
      <c r="E54" s="3" t="s">
        <v>39</v>
      </c>
      <c r="F54" s="2" t="s">
        <v>122</v>
      </c>
      <c r="G54" s="4">
        <v>52</v>
      </c>
      <c r="H54" s="4">
        <v>52</v>
      </c>
      <c r="I54" s="4">
        <v>52</v>
      </c>
      <c r="J54" s="4">
        <v>52</v>
      </c>
      <c r="K54" s="4">
        <v>512</v>
      </c>
    </row>
    <row r="55" spans="4:12" ht="20.100000000000001" customHeight="1" thickBot="1">
      <c r="D55" s="2" t="s">
        <v>583</v>
      </c>
      <c r="E55" s="5" t="s">
        <v>14</v>
      </c>
      <c r="F55" s="6" t="s">
        <v>15</v>
      </c>
      <c r="G55" s="4">
        <v>0</v>
      </c>
      <c r="H55" s="4">
        <v>0</v>
      </c>
      <c r="I55" s="4">
        <v>0</v>
      </c>
      <c r="J55" s="4">
        <v>0</v>
      </c>
      <c r="K55" s="4">
        <v>0</v>
      </c>
    </row>
    <row r="56" spans="4:12" ht="20.100000000000001" customHeight="1" thickTop="1" thickBot="1">
      <c r="D56" s="2" t="s">
        <v>16</v>
      </c>
      <c r="E56" s="8"/>
      <c r="F56" s="9" t="s">
        <v>17</v>
      </c>
      <c r="G56" s="10">
        <f>G5+G37+G55</f>
        <v>8937</v>
      </c>
      <c r="H56" s="10">
        <f t="shared" ref="H56:K56" si="11">H5+H37+H55</f>
        <v>8937</v>
      </c>
      <c r="I56" s="10">
        <f t="shared" si="11"/>
        <v>8937</v>
      </c>
      <c r="J56" s="10">
        <f t="shared" si="11"/>
        <v>8937</v>
      </c>
      <c r="K56" s="10">
        <f t="shared" si="11"/>
        <v>9082</v>
      </c>
      <c r="L56" s="11"/>
    </row>
    <row r="57" spans="4:12" ht="20.100000000000001" customHeight="1" thickTop="1">
      <c r="D57" s="2" t="s">
        <v>18</v>
      </c>
      <c r="E57" s="12" t="s">
        <v>19</v>
      </c>
      <c r="F57" s="13" t="s">
        <v>20</v>
      </c>
      <c r="G57" s="14">
        <f t="shared" ref="G57:K57" si="12">G58+G62+G63+G64+G68</f>
        <v>5690</v>
      </c>
      <c r="H57" s="14">
        <f t="shared" si="12"/>
        <v>5690</v>
      </c>
      <c r="I57" s="14">
        <f t="shared" si="12"/>
        <v>5690</v>
      </c>
      <c r="J57" s="14">
        <f t="shared" si="12"/>
        <v>5690</v>
      </c>
      <c r="K57" s="14">
        <f t="shared" si="12"/>
        <v>5940</v>
      </c>
      <c r="L57" s="11"/>
    </row>
    <row r="58" spans="4:12" ht="20.100000000000001" customHeight="1">
      <c r="D58" s="2" t="s">
        <v>46</v>
      </c>
      <c r="E58" s="12" t="s">
        <v>7</v>
      </c>
      <c r="F58" s="13" t="s">
        <v>130</v>
      </c>
      <c r="G58" s="4">
        <f t="shared" ref="G58" si="13">SUM(G59:G61)</f>
        <v>62</v>
      </c>
      <c r="H58" s="4">
        <f t="shared" ref="H58:K58" si="14">SUM(H59:H61)</f>
        <v>62</v>
      </c>
      <c r="I58" s="4">
        <f t="shared" si="14"/>
        <v>62</v>
      </c>
      <c r="J58" s="4">
        <f t="shared" si="14"/>
        <v>62</v>
      </c>
      <c r="K58" s="4">
        <f t="shared" si="14"/>
        <v>62</v>
      </c>
      <c r="L58" s="11"/>
    </row>
    <row r="59" spans="4:12" ht="20.100000000000001" customHeight="1">
      <c r="D59" s="2"/>
      <c r="E59" s="12" t="s">
        <v>51</v>
      </c>
      <c r="F59" s="13" t="s">
        <v>131</v>
      </c>
      <c r="G59" s="14">
        <v>596</v>
      </c>
      <c r="H59" s="14">
        <v>596</v>
      </c>
      <c r="I59" s="14">
        <v>596</v>
      </c>
      <c r="J59" s="14">
        <v>596</v>
      </c>
      <c r="K59" s="14">
        <v>596</v>
      </c>
      <c r="L59" s="11"/>
    </row>
    <row r="60" spans="4:12" ht="20.100000000000001" customHeight="1">
      <c r="D60" s="2"/>
      <c r="E60" s="12" t="s">
        <v>53</v>
      </c>
      <c r="F60" s="13" t="s">
        <v>132</v>
      </c>
      <c r="G60" s="14">
        <v>0</v>
      </c>
      <c r="H60" s="14">
        <v>0</v>
      </c>
      <c r="I60" s="14">
        <v>0</v>
      </c>
      <c r="J60" s="14">
        <v>0</v>
      </c>
      <c r="K60" s="14">
        <v>0</v>
      </c>
      <c r="L60" s="11"/>
    </row>
    <row r="61" spans="4:12" ht="20.100000000000001" customHeight="1">
      <c r="D61" s="2"/>
      <c r="E61" s="12" t="s">
        <v>55</v>
      </c>
      <c r="F61" s="13" t="s">
        <v>133</v>
      </c>
      <c r="G61" s="14">
        <v>-534</v>
      </c>
      <c r="H61" s="14">
        <v>-534</v>
      </c>
      <c r="I61" s="14">
        <v>-534</v>
      </c>
      <c r="J61" s="14">
        <v>-534</v>
      </c>
      <c r="K61" s="14">
        <v>-534</v>
      </c>
      <c r="L61" s="11"/>
    </row>
    <row r="62" spans="4:12" ht="20.100000000000001" customHeight="1">
      <c r="D62" s="2" t="s">
        <v>47</v>
      </c>
      <c r="E62" s="12" t="s">
        <v>9</v>
      </c>
      <c r="F62" s="13" t="s">
        <v>134</v>
      </c>
      <c r="G62" s="14">
        <v>0</v>
      </c>
      <c r="H62" s="14">
        <v>0</v>
      </c>
      <c r="I62" s="14">
        <v>0</v>
      </c>
      <c r="J62" s="14">
        <v>0</v>
      </c>
      <c r="K62" s="14">
        <v>0</v>
      </c>
      <c r="L62" s="11"/>
    </row>
    <row r="63" spans="4:12" ht="20.100000000000001" customHeight="1">
      <c r="D63" s="2" t="s">
        <v>48</v>
      </c>
      <c r="E63" s="12" t="s">
        <v>38</v>
      </c>
      <c r="F63" s="13" t="s">
        <v>135</v>
      </c>
      <c r="G63" s="14">
        <v>0</v>
      </c>
      <c r="H63" s="14">
        <v>0</v>
      </c>
      <c r="I63" s="14">
        <v>0</v>
      </c>
      <c r="J63" s="14">
        <v>0</v>
      </c>
      <c r="K63" s="14">
        <v>0</v>
      </c>
      <c r="L63" s="11"/>
    </row>
    <row r="64" spans="4:12" ht="20.100000000000001" customHeight="1">
      <c r="D64" s="2" t="s">
        <v>49</v>
      </c>
      <c r="E64" s="12" t="s">
        <v>39</v>
      </c>
      <c r="F64" s="13" t="s">
        <v>136</v>
      </c>
      <c r="G64" s="4">
        <f t="shared" ref="G64:K64" si="15">SUM(G65:G67)</f>
        <v>5524</v>
      </c>
      <c r="H64" s="4">
        <f t="shared" si="15"/>
        <v>5524</v>
      </c>
      <c r="I64" s="4">
        <f t="shared" si="15"/>
        <v>5524</v>
      </c>
      <c r="J64" s="4">
        <f t="shared" si="15"/>
        <v>5524</v>
      </c>
      <c r="K64" s="4">
        <f t="shared" si="15"/>
        <v>5011</v>
      </c>
      <c r="L64" s="11"/>
    </row>
    <row r="65" spans="4:12" ht="20.100000000000001" customHeight="1">
      <c r="D65" s="2"/>
      <c r="E65" s="12" t="s">
        <v>93</v>
      </c>
      <c r="F65" s="13" t="s">
        <v>137</v>
      </c>
      <c r="G65" s="14">
        <v>60</v>
      </c>
      <c r="H65" s="14">
        <v>60</v>
      </c>
      <c r="I65" s="14">
        <v>60</v>
      </c>
      <c r="J65" s="14">
        <v>60</v>
      </c>
      <c r="K65" s="14">
        <v>60</v>
      </c>
      <c r="L65" s="11"/>
    </row>
    <row r="66" spans="4:12" ht="20.100000000000001" customHeight="1">
      <c r="D66" s="2"/>
      <c r="E66" s="12" t="s">
        <v>94</v>
      </c>
      <c r="F66" s="13" t="s">
        <v>138</v>
      </c>
      <c r="G66" s="14">
        <v>492</v>
      </c>
      <c r="H66" s="14">
        <v>492</v>
      </c>
      <c r="I66" s="14">
        <v>492</v>
      </c>
      <c r="J66" s="14">
        <v>492</v>
      </c>
      <c r="K66" s="14">
        <v>535</v>
      </c>
      <c r="L66" s="11"/>
    </row>
    <row r="67" spans="4:12" ht="20.100000000000001" customHeight="1">
      <c r="D67" s="2"/>
      <c r="E67" s="12" t="s">
        <v>95</v>
      </c>
      <c r="F67" s="13" t="s">
        <v>139</v>
      </c>
      <c r="G67" s="14">
        <v>4972</v>
      </c>
      <c r="H67" s="14">
        <v>4972</v>
      </c>
      <c r="I67" s="14">
        <v>4972</v>
      </c>
      <c r="J67" s="14">
        <v>4972</v>
      </c>
      <c r="K67" s="14">
        <v>4416</v>
      </c>
      <c r="L67" s="11"/>
    </row>
    <row r="68" spans="4:12" ht="20.100000000000001" customHeight="1">
      <c r="D68" s="2" t="s">
        <v>50</v>
      </c>
      <c r="E68" s="12" t="s">
        <v>45</v>
      </c>
      <c r="F68" s="13" t="s">
        <v>140</v>
      </c>
      <c r="G68" s="4">
        <f t="shared" ref="G68" si="16">SUM(G69:G70)</f>
        <v>104</v>
      </c>
      <c r="H68" s="4">
        <f t="shared" ref="H68:K68" si="17">SUM(H69:H70)</f>
        <v>104</v>
      </c>
      <c r="I68" s="4">
        <f t="shared" si="17"/>
        <v>104</v>
      </c>
      <c r="J68" s="4">
        <f t="shared" si="17"/>
        <v>104</v>
      </c>
      <c r="K68" s="4">
        <f t="shared" si="17"/>
        <v>867</v>
      </c>
      <c r="L68" s="11"/>
    </row>
    <row r="69" spans="4:12" ht="20.100000000000001" customHeight="1">
      <c r="D69" s="2"/>
      <c r="E69" s="12" t="s">
        <v>124</v>
      </c>
      <c r="F69" s="13" t="s">
        <v>141</v>
      </c>
      <c r="G69" s="14">
        <v>195</v>
      </c>
      <c r="H69" s="14">
        <v>195</v>
      </c>
      <c r="I69" s="14">
        <v>195</v>
      </c>
      <c r="J69" s="14">
        <v>195</v>
      </c>
      <c r="K69" s="14">
        <v>867</v>
      </c>
      <c r="L69" s="11"/>
    </row>
    <row r="70" spans="4:12" ht="20.100000000000001" customHeight="1">
      <c r="D70" s="2"/>
      <c r="E70" s="12" t="s">
        <v>125</v>
      </c>
      <c r="F70" s="13" t="s">
        <v>142</v>
      </c>
      <c r="G70" s="14">
        <v>-91</v>
      </c>
      <c r="H70" s="14">
        <v>-91</v>
      </c>
      <c r="I70" s="14">
        <v>-91</v>
      </c>
      <c r="J70" s="14">
        <v>-91</v>
      </c>
      <c r="K70" s="14">
        <v>0</v>
      </c>
      <c r="L70" s="11"/>
    </row>
    <row r="71" spans="4:12" ht="20.100000000000001" customHeight="1">
      <c r="D71" s="2" t="s">
        <v>21</v>
      </c>
      <c r="E71" s="3" t="s">
        <v>22</v>
      </c>
      <c r="F71" s="2" t="s">
        <v>23</v>
      </c>
      <c r="G71" s="4">
        <v>0</v>
      </c>
      <c r="H71" s="4">
        <v>0</v>
      </c>
      <c r="I71" s="4">
        <v>0</v>
      </c>
      <c r="J71" s="4">
        <v>0</v>
      </c>
      <c r="K71" s="4">
        <v>0</v>
      </c>
    </row>
    <row r="72" spans="4:12" ht="20.100000000000001" customHeight="1">
      <c r="D72" s="2" t="s">
        <v>24</v>
      </c>
      <c r="E72" s="3" t="s">
        <v>25</v>
      </c>
      <c r="F72" s="2" t="s">
        <v>26</v>
      </c>
      <c r="G72" s="4">
        <f t="shared" ref="G72:K72" si="18">SUM(G73:G75)</f>
        <v>285</v>
      </c>
      <c r="H72" s="4">
        <f t="shared" si="18"/>
        <v>285</v>
      </c>
      <c r="I72" s="4">
        <f t="shared" si="18"/>
        <v>285</v>
      </c>
      <c r="J72" s="4">
        <f t="shared" si="18"/>
        <v>285</v>
      </c>
      <c r="K72" s="4">
        <f t="shared" si="18"/>
        <v>0</v>
      </c>
    </row>
    <row r="73" spans="4:12" ht="20.100000000000001" customHeight="1">
      <c r="D73" s="2"/>
      <c r="E73" s="3" t="s">
        <v>7</v>
      </c>
      <c r="F73" s="2" t="s">
        <v>143</v>
      </c>
      <c r="G73" s="4">
        <v>0</v>
      </c>
      <c r="H73" s="4">
        <v>0</v>
      </c>
      <c r="I73" s="4">
        <v>0</v>
      </c>
      <c r="J73" s="4">
        <v>0</v>
      </c>
      <c r="K73" s="4">
        <v>0</v>
      </c>
    </row>
    <row r="74" spans="4:12" ht="20.100000000000001" customHeight="1">
      <c r="D74" s="2"/>
      <c r="E74" s="3" t="s">
        <v>9</v>
      </c>
      <c r="F74" s="2" t="s">
        <v>144</v>
      </c>
      <c r="G74" s="4">
        <v>0</v>
      </c>
      <c r="H74" s="4">
        <v>0</v>
      </c>
      <c r="I74" s="4">
        <v>0</v>
      </c>
      <c r="J74" s="4">
        <v>0</v>
      </c>
      <c r="K74" s="4">
        <v>0</v>
      </c>
    </row>
    <row r="75" spans="4:12" ht="20.100000000000001" customHeight="1">
      <c r="D75" s="2"/>
      <c r="E75" s="3" t="s">
        <v>38</v>
      </c>
      <c r="F75" s="2" t="s">
        <v>145</v>
      </c>
      <c r="G75" s="4">
        <v>285</v>
      </c>
      <c r="H75" s="4">
        <v>285</v>
      </c>
      <c r="I75" s="4">
        <v>285</v>
      </c>
      <c r="J75" s="4">
        <v>285</v>
      </c>
      <c r="K75" s="4">
        <v>0</v>
      </c>
    </row>
    <row r="76" spans="4:12" ht="20.100000000000001" customHeight="1">
      <c r="D76" s="2" t="s">
        <v>27</v>
      </c>
      <c r="E76" s="3" t="s">
        <v>28</v>
      </c>
      <c r="F76" s="2" t="s">
        <v>29</v>
      </c>
      <c r="G76" s="4">
        <f t="shared" ref="G76:K76" si="19">G77+G86</f>
        <v>2962</v>
      </c>
      <c r="H76" s="4">
        <f t="shared" si="19"/>
        <v>2962</v>
      </c>
      <c r="I76" s="4">
        <f t="shared" si="19"/>
        <v>2962</v>
      </c>
      <c r="J76" s="4">
        <f t="shared" si="19"/>
        <v>2962</v>
      </c>
      <c r="K76" s="4">
        <f t="shared" si="19"/>
        <v>3142</v>
      </c>
    </row>
    <row r="77" spans="4:12" ht="20.100000000000001" customHeight="1">
      <c r="D77" s="2" t="s">
        <v>30</v>
      </c>
      <c r="E77" s="3" t="s">
        <v>7</v>
      </c>
      <c r="F77" s="2" t="s">
        <v>146</v>
      </c>
      <c r="G77" s="4">
        <f t="shared" ref="G77:K77" si="20">SUM(G78:G85)</f>
        <v>549</v>
      </c>
      <c r="H77" s="4">
        <f t="shared" si="20"/>
        <v>549</v>
      </c>
      <c r="I77" s="4">
        <f t="shared" si="20"/>
        <v>549</v>
      </c>
      <c r="J77" s="4">
        <f t="shared" si="20"/>
        <v>549</v>
      </c>
      <c r="K77" s="4">
        <f t="shared" si="20"/>
        <v>286</v>
      </c>
    </row>
    <row r="78" spans="4:12" ht="20.100000000000001" customHeight="1">
      <c r="D78" s="2" t="s">
        <v>240</v>
      </c>
      <c r="E78" s="3" t="s">
        <v>51</v>
      </c>
      <c r="F78" s="2" t="s">
        <v>147</v>
      </c>
      <c r="G78" s="4">
        <v>0</v>
      </c>
      <c r="H78" s="4">
        <v>0</v>
      </c>
      <c r="I78" s="4">
        <v>0</v>
      </c>
      <c r="J78" s="4">
        <v>0</v>
      </c>
      <c r="K78" s="4">
        <v>0</v>
      </c>
    </row>
    <row r="79" spans="4:12" ht="20.100000000000001" customHeight="1">
      <c r="D79" s="2" t="s">
        <v>241</v>
      </c>
      <c r="E79" s="3" t="s">
        <v>53</v>
      </c>
      <c r="F79" s="2" t="s">
        <v>148</v>
      </c>
      <c r="G79" s="4">
        <v>543</v>
      </c>
      <c r="H79" s="4">
        <v>543</v>
      </c>
      <c r="I79" s="4">
        <v>543</v>
      </c>
      <c r="J79" s="4">
        <v>543</v>
      </c>
      <c r="K79" s="4">
        <v>286</v>
      </c>
    </row>
    <row r="80" spans="4:12" ht="20.100000000000001" customHeight="1">
      <c r="D80" s="2"/>
      <c r="E80" s="3" t="s">
        <v>55</v>
      </c>
      <c r="F80" s="2" t="s">
        <v>149</v>
      </c>
      <c r="G80" s="4">
        <v>0</v>
      </c>
      <c r="H80" s="4">
        <v>0</v>
      </c>
      <c r="I80" s="4">
        <v>0</v>
      </c>
      <c r="J80" s="4">
        <v>0</v>
      </c>
      <c r="K80" s="4">
        <v>0</v>
      </c>
    </row>
    <row r="81" spans="4:11" ht="20.100000000000001" customHeight="1">
      <c r="D81" s="2" t="s">
        <v>279</v>
      </c>
      <c r="E81" s="3" t="s">
        <v>57</v>
      </c>
      <c r="F81" s="2" t="s">
        <v>150</v>
      </c>
      <c r="G81" s="4">
        <v>0</v>
      </c>
      <c r="H81" s="4">
        <v>0</v>
      </c>
      <c r="I81" s="4">
        <v>0</v>
      </c>
      <c r="J81" s="4">
        <v>0</v>
      </c>
      <c r="K81" s="4">
        <v>0</v>
      </c>
    </row>
    <row r="82" spans="4:11" ht="20.100000000000001" customHeight="1">
      <c r="D82" s="2"/>
      <c r="E82" s="3" t="s">
        <v>59</v>
      </c>
      <c r="F82" s="2" t="s">
        <v>151</v>
      </c>
      <c r="G82" s="4">
        <v>0</v>
      </c>
      <c r="H82" s="4">
        <v>0</v>
      </c>
      <c r="I82" s="4">
        <v>0</v>
      </c>
      <c r="J82" s="4">
        <v>0</v>
      </c>
      <c r="K82" s="4">
        <v>0</v>
      </c>
    </row>
    <row r="83" spans="4:11" ht="20.100000000000001" customHeight="1">
      <c r="D83" s="2"/>
      <c r="E83" s="3" t="s">
        <v>61</v>
      </c>
      <c r="F83" s="2" t="s">
        <v>152</v>
      </c>
      <c r="G83" s="4">
        <v>0</v>
      </c>
      <c r="H83" s="4">
        <v>0</v>
      </c>
      <c r="I83" s="4">
        <v>0</v>
      </c>
      <c r="J83" s="4">
        <v>0</v>
      </c>
      <c r="K83" s="4">
        <v>0</v>
      </c>
    </row>
    <row r="84" spans="4:11" ht="20.100000000000001" customHeight="1">
      <c r="D84" s="2"/>
      <c r="E84" s="3" t="s">
        <v>96</v>
      </c>
      <c r="F84" s="2" t="s">
        <v>153</v>
      </c>
      <c r="G84" s="4">
        <v>0</v>
      </c>
      <c r="H84" s="4">
        <v>0</v>
      </c>
      <c r="I84" s="4">
        <v>0</v>
      </c>
      <c r="J84" s="4">
        <v>0</v>
      </c>
      <c r="K84" s="4">
        <v>0</v>
      </c>
    </row>
    <row r="85" spans="4:11" ht="20.100000000000001" customHeight="1">
      <c r="D85" s="2"/>
      <c r="E85" s="3" t="s">
        <v>126</v>
      </c>
      <c r="F85" s="2" t="s">
        <v>154</v>
      </c>
      <c r="G85" s="4">
        <v>6</v>
      </c>
      <c r="H85" s="4">
        <v>6</v>
      </c>
      <c r="I85" s="4">
        <v>6</v>
      </c>
      <c r="J85" s="4">
        <v>6</v>
      </c>
      <c r="K85" s="4">
        <v>0</v>
      </c>
    </row>
    <row r="86" spans="4:11" ht="20.100000000000001" customHeight="1">
      <c r="D86" s="2" t="s">
        <v>31</v>
      </c>
      <c r="E86" s="3" t="s">
        <v>9</v>
      </c>
      <c r="F86" s="2" t="s">
        <v>155</v>
      </c>
      <c r="G86" s="4">
        <f t="shared" ref="G86:K86" si="21">SUM(G87:G96)</f>
        <v>2413</v>
      </c>
      <c r="H86" s="4">
        <f t="shared" si="21"/>
        <v>2413</v>
      </c>
      <c r="I86" s="4">
        <f t="shared" si="21"/>
        <v>2413</v>
      </c>
      <c r="J86" s="4">
        <f t="shared" si="21"/>
        <v>2413</v>
      </c>
      <c r="K86" s="4">
        <f t="shared" si="21"/>
        <v>2856</v>
      </c>
    </row>
    <row r="87" spans="4:11" ht="20.100000000000001" customHeight="1">
      <c r="D87" s="6" t="s">
        <v>242</v>
      </c>
      <c r="E87" s="5" t="s">
        <v>63</v>
      </c>
      <c r="F87" s="6" t="s">
        <v>147</v>
      </c>
      <c r="G87" s="4">
        <v>26</v>
      </c>
      <c r="H87" s="4">
        <v>26</v>
      </c>
      <c r="I87" s="4">
        <v>26</v>
      </c>
      <c r="J87" s="4">
        <v>26</v>
      </c>
      <c r="K87" s="4">
        <v>150</v>
      </c>
    </row>
    <row r="88" spans="4:11" ht="20.100000000000001" customHeight="1">
      <c r="D88" s="6" t="s">
        <v>243</v>
      </c>
      <c r="E88" s="5" t="s">
        <v>65</v>
      </c>
      <c r="F88" s="6" t="s">
        <v>148</v>
      </c>
      <c r="G88" s="7">
        <v>340</v>
      </c>
      <c r="H88" s="7">
        <v>340</v>
      </c>
      <c r="I88" s="7">
        <v>340</v>
      </c>
      <c r="J88" s="7">
        <v>340</v>
      </c>
      <c r="K88" s="7">
        <v>257</v>
      </c>
    </row>
    <row r="89" spans="4:11" ht="20.100000000000001" customHeight="1">
      <c r="D89" s="6"/>
      <c r="E89" s="5" t="s">
        <v>67</v>
      </c>
      <c r="F89" s="6" t="s">
        <v>149</v>
      </c>
      <c r="G89" s="4">
        <v>0</v>
      </c>
      <c r="H89" s="4">
        <v>0</v>
      </c>
      <c r="I89" s="4">
        <v>0</v>
      </c>
      <c r="J89" s="4">
        <v>0</v>
      </c>
      <c r="K89" s="4">
        <v>0</v>
      </c>
    </row>
    <row r="90" spans="4:11" ht="20.100000000000001" customHeight="1">
      <c r="D90" s="6" t="s">
        <v>280</v>
      </c>
      <c r="E90" s="5" t="s">
        <v>69</v>
      </c>
      <c r="F90" s="6" t="s">
        <v>150</v>
      </c>
      <c r="G90" s="7">
        <v>1377</v>
      </c>
      <c r="H90" s="7">
        <v>1377</v>
      </c>
      <c r="I90" s="7">
        <v>1377</v>
      </c>
      <c r="J90" s="7">
        <v>1377</v>
      </c>
      <c r="K90" s="7">
        <v>1494</v>
      </c>
    </row>
    <row r="91" spans="4:11" ht="20.100000000000001" customHeight="1">
      <c r="D91" s="6"/>
      <c r="E91" s="5" t="s">
        <v>71</v>
      </c>
      <c r="F91" s="6" t="s">
        <v>151</v>
      </c>
      <c r="G91" s="4">
        <v>0</v>
      </c>
      <c r="H91" s="4">
        <v>0</v>
      </c>
      <c r="I91" s="4">
        <v>0</v>
      </c>
      <c r="J91" s="4">
        <v>0</v>
      </c>
      <c r="K91" s="4">
        <v>0</v>
      </c>
    </row>
    <row r="92" spans="4:11" ht="20.100000000000001" customHeight="1">
      <c r="D92" s="6"/>
      <c r="E92" s="5" t="s">
        <v>73</v>
      </c>
      <c r="F92" s="6" t="s">
        <v>152</v>
      </c>
      <c r="G92" s="4">
        <v>0</v>
      </c>
      <c r="H92" s="4">
        <v>0</v>
      </c>
      <c r="I92" s="4">
        <v>0</v>
      </c>
      <c r="J92" s="4">
        <v>0</v>
      </c>
      <c r="K92" s="4">
        <v>0</v>
      </c>
    </row>
    <row r="93" spans="4:11" ht="20.100000000000001" customHeight="1">
      <c r="D93" s="6"/>
      <c r="E93" s="5" t="s">
        <v>77</v>
      </c>
      <c r="F93" s="6" t="s">
        <v>153</v>
      </c>
      <c r="G93" s="4">
        <v>0</v>
      </c>
      <c r="H93" s="4">
        <v>0</v>
      </c>
      <c r="I93" s="4">
        <v>0</v>
      </c>
      <c r="J93" s="4">
        <v>0</v>
      </c>
      <c r="K93" s="4">
        <v>0</v>
      </c>
    </row>
    <row r="94" spans="4:11" ht="20.100000000000001" customHeight="1">
      <c r="D94" s="6"/>
      <c r="E94" s="5" t="s">
        <v>127</v>
      </c>
      <c r="F94" s="6" t="s">
        <v>156</v>
      </c>
      <c r="G94" s="7">
        <v>0</v>
      </c>
      <c r="H94" s="7">
        <v>0</v>
      </c>
      <c r="I94" s="7">
        <v>0</v>
      </c>
      <c r="J94" s="7">
        <v>0</v>
      </c>
      <c r="K94" s="7">
        <v>0</v>
      </c>
    </row>
    <row r="95" spans="4:11" ht="20.100000000000001" customHeight="1">
      <c r="D95" s="6"/>
      <c r="E95" s="5" t="s">
        <v>128</v>
      </c>
      <c r="F95" s="6" t="s">
        <v>157</v>
      </c>
      <c r="G95" s="7">
        <v>496</v>
      </c>
      <c r="H95" s="7">
        <v>496</v>
      </c>
      <c r="I95" s="7">
        <v>496</v>
      </c>
      <c r="J95" s="7">
        <v>496</v>
      </c>
      <c r="K95" s="7">
        <v>585</v>
      </c>
    </row>
    <row r="96" spans="4:11" ht="20.100000000000001" customHeight="1">
      <c r="D96" s="6"/>
      <c r="E96" s="5" t="s">
        <v>129</v>
      </c>
      <c r="F96" s="6" t="s">
        <v>158</v>
      </c>
      <c r="G96" s="7">
        <v>174</v>
      </c>
      <c r="H96" s="7">
        <v>174</v>
      </c>
      <c r="I96" s="7">
        <v>174</v>
      </c>
      <c r="J96" s="7">
        <v>174</v>
      </c>
      <c r="K96" s="7">
        <v>370</v>
      </c>
    </row>
    <row r="97" spans="4:11" ht="20.100000000000001" customHeight="1" thickBot="1">
      <c r="D97" s="6" t="s">
        <v>32</v>
      </c>
      <c r="E97" s="5" t="s">
        <v>33</v>
      </c>
      <c r="F97" s="6" t="s">
        <v>34</v>
      </c>
      <c r="G97" s="4">
        <v>0</v>
      </c>
      <c r="H97" s="4">
        <v>0</v>
      </c>
      <c r="I97" s="4">
        <v>0</v>
      </c>
      <c r="J97" s="4">
        <v>0</v>
      </c>
      <c r="K97" s="4">
        <v>0</v>
      </c>
    </row>
    <row r="98" spans="4:11" ht="20.100000000000001" customHeight="1" thickTop="1" thickBot="1">
      <c r="D98" s="9" t="s">
        <v>35</v>
      </c>
      <c r="E98" s="8"/>
      <c r="F98" s="9" t="s">
        <v>36</v>
      </c>
      <c r="G98" s="10">
        <f>G97+G76+G72+G71+G57</f>
        <v>8937</v>
      </c>
      <c r="H98" s="10">
        <f t="shared" ref="H98:K98" si="22">H97+H76+H72+H71+H57</f>
        <v>8937</v>
      </c>
      <c r="I98" s="10">
        <f t="shared" si="22"/>
        <v>8937</v>
      </c>
      <c r="J98" s="10">
        <f t="shared" si="22"/>
        <v>8937</v>
      </c>
      <c r="K98" s="10">
        <f t="shared" si="22"/>
        <v>9082</v>
      </c>
    </row>
    <row r="99" spans="4:11" ht="14.4" thickTop="1" thickBot="1">
      <c r="D99" s="64" t="s">
        <v>536</v>
      </c>
    </row>
    <row r="100" spans="4:11" ht="13.8" thickBot="1">
      <c r="D100" s="15"/>
      <c r="E100" s="15"/>
      <c r="F100" s="29" t="s">
        <v>37</v>
      </c>
      <c r="G100" s="16" t="str">
        <f t="shared" ref="G100:K100" si="23">IF(G56-G98=0,"GERAS","KLAIDA")</f>
        <v>GERAS</v>
      </c>
      <c r="H100" s="16" t="str">
        <f t="shared" si="23"/>
        <v>GERAS</v>
      </c>
      <c r="I100" s="16" t="str">
        <f t="shared" si="23"/>
        <v>GERAS</v>
      </c>
      <c r="J100" s="16" t="str">
        <f t="shared" si="23"/>
        <v>GERAS</v>
      </c>
      <c r="K100" s="16" t="str">
        <f t="shared" si="23"/>
        <v>GERAS</v>
      </c>
    </row>
  </sheetData>
  <mergeCells count="1">
    <mergeCell ref="D3:K3"/>
  </mergeCells>
  <conditionalFormatting sqref="G47:K50 G52:K55 G39:K45 G34:K36 G24:K32 G20:K22 G14:K18 G7:K12 G65:K67 G69:K71 G59:K63 G73:K75 G78:K85 G87:K97">
    <cfRule type="containsBlanks" dxfId="12" priority="1">
      <formula>LEN(TRIM(G7))=0</formula>
    </cfRule>
  </conditionalFormatting>
  <hyperlinks>
    <hyperlink ref="A1" location="T!A1" display="TURINYS"/>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24">
    <tabColor rgb="FFFFFF00"/>
  </sheetPr>
  <dimension ref="A1:K75"/>
  <sheetViews>
    <sheetView showGridLines="0" zoomScale="90" zoomScaleNormal="90" workbookViewId="0">
      <pane xSplit="6" ySplit="4" topLeftCell="G53" activePane="bottomRight" state="frozen"/>
      <selection activeCell="G5" sqref="G5"/>
      <selection pane="topRight" activeCell="G5" sqref="G5"/>
      <selection pane="bottomLeft" activeCell="G5" sqref="G5"/>
      <selection pane="bottomRight" activeCell="I5" sqref="I5"/>
    </sheetView>
  </sheetViews>
  <sheetFormatPr defaultColWidth="9.109375" defaultRowHeight="13.2"/>
  <cols>
    <col min="1" max="1" width="10.6640625" style="72" customWidth="1"/>
    <col min="2" max="3" width="1" style="72" hidden="1" customWidth="1"/>
    <col min="4" max="4" width="9.109375" style="39" customWidth="1"/>
    <col min="5" max="5" width="6" style="39" customWidth="1"/>
    <col min="6" max="6" width="28" style="39" customWidth="1"/>
    <col min="7" max="11" width="9.109375" style="39"/>
    <col min="12" max="12" width="9.6640625" style="39" bestFit="1" customWidth="1"/>
    <col min="13" max="20" width="9.109375" style="39"/>
    <col min="21" max="21" width="9.6640625" style="39" bestFit="1" customWidth="1"/>
    <col min="22" max="16384" width="9.109375" style="39"/>
  </cols>
  <sheetData>
    <row r="1" spans="1:11">
      <c r="A1" s="77" t="s">
        <v>676</v>
      </c>
    </row>
    <row r="3" spans="1:11" ht="17.100000000000001" customHeight="1">
      <c r="D3" s="90" t="s">
        <v>490</v>
      </c>
      <c r="E3" s="91"/>
      <c r="F3" s="91"/>
      <c r="G3" s="91"/>
      <c r="H3" s="91"/>
      <c r="I3" s="91"/>
      <c r="J3" s="91"/>
      <c r="K3" s="92"/>
    </row>
    <row r="4" spans="1:11" ht="30" customHeight="1">
      <c r="D4" s="1" t="s">
        <v>0</v>
      </c>
      <c r="E4" s="1" t="s">
        <v>1</v>
      </c>
      <c r="F4" s="1" t="s">
        <v>2</v>
      </c>
      <c r="G4" s="1">
        <f>PN!G4</f>
        <v>2012</v>
      </c>
      <c r="H4" s="1">
        <f t="shared" ref="H4:K4" si="0">G4+1</f>
        <v>2013</v>
      </c>
      <c r="I4" s="1">
        <f t="shared" si="0"/>
        <v>2014</v>
      </c>
      <c r="J4" s="1">
        <f t="shared" si="0"/>
        <v>2015</v>
      </c>
      <c r="K4" s="1">
        <f t="shared" si="0"/>
        <v>2016</v>
      </c>
    </row>
    <row r="5" spans="1:11" ht="20.100000000000001" customHeight="1">
      <c r="D5" s="2"/>
      <c r="E5" s="3" t="s">
        <v>7</v>
      </c>
      <c r="F5" s="2" t="s">
        <v>305</v>
      </c>
      <c r="G5" s="40"/>
      <c r="H5" s="40"/>
      <c r="I5" s="40"/>
      <c r="J5" s="40"/>
      <c r="K5" s="40"/>
    </row>
    <row r="6" spans="1:11" ht="20.100000000000001" customHeight="1">
      <c r="D6" s="2"/>
      <c r="E6" s="3" t="s">
        <v>306</v>
      </c>
      <c r="F6" s="2" t="s">
        <v>166</v>
      </c>
      <c r="G6" s="4">
        <v>195</v>
      </c>
      <c r="H6" s="4">
        <v>195</v>
      </c>
      <c r="I6" s="4">
        <v>195</v>
      </c>
      <c r="J6" s="4">
        <v>195</v>
      </c>
      <c r="K6" s="4">
        <v>867</v>
      </c>
    </row>
    <row r="7" spans="1:11" ht="20.100000000000001" customHeight="1">
      <c r="D7" s="2"/>
      <c r="E7" s="3" t="s">
        <v>307</v>
      </c>
      <c r="F7" s="2" t="s">
        <v>308</v>
      </c>
      <c r="G7" s="4">
        <v>671</v>
      </c>
      <c r="H7" s="4">
        <v>671</v>
      </c>
      <c r="I7" s="4">
        <v>671</v>
      </c>
      <c r="J7" s="4">
        <v>671</v>
      </c>
      <c r="K7" s="4">
        <v>532</v>
      </c>
    </row>
    <row r="8" spans="1:11" ht="20.100000000000001" customHeight="1">
      <c r="D8" s="2"/>
      <c r="E8" s="3" t="s">
        <v>309</v>
      </c>
      <c r="F8" s="2" t="s">
        <v>310</v>
      </c>
      <c r="G8" s="4">
        <v>39</v>
      </c>
      <c r="H8" s="4">
        <v>39</v>
      </c>
      <c r="I8" s="4">
        <v>39</v>
      </c>
      <c r="J8" s="4">
        <v>39</v>
      </c>
      <c r="K8" s="4">
        <v>-14</v>
      </c>
    </row>
    <row r="9" spans="1:11" ht="20.100000000000001" customHeight="1">
      <c r="D9" s="2"/>
      <c r="E9" s="3" t="s">
        <v>311</v>
      </c>
      <c r="F9" s="2" t="s">
        <v>312</v>
      </c>
      <c r="G9" s="4">
        <v>-225</v>
      </c>
      <c r="H9" s="4">
        <v>-225</v>
      </c>
      <c r="I9" s="4">
        <v>-225</v>
      </c>
      <c r="J9" s="4">
        <v>-225</v>
      </c>
      <c r="K9" s="4">
        <v>22</v>
      </c>
    </row>
    <row r="10" spans="1:11" ht="20.100000000000001" customHeight="1">
      <c r="D10" s="2"/>
      <c r="E10" s="3" t="s">
        <v>313</v>
      </c>
      <c r="F10" s="2" t="s">
        <v>314</v>
      </c>
      <c r="G10" s="4">
        <v>0</v>
      </c>
      <c r="H10" s="4">
        <v>0</v>
      </c>
      <c r="I10" s="4">
        <v>0</v>
      </c>
      <c r="J10" s="4">
        <v>0</v>
      </c>
      <c r="K10" s="4">
        <v>0</v>
      </c>
    </row>
    <row r="11" spans="1:11" ht="20.100000000000001" customHeight="1">
      <c r="D11" s="2"/>
      <c r="E11" s="3" t="s">
        <v>315</v>
      </c>
      <c r="F11" s="2" t="s">
        <v>316</v>
      </c>
      <c r="G11" s="4">
        <v>0</v>
      </c>
      <c r="H11" s="4">
        <v>0</v>
      </c>
      <c r="I11" s="4">
        <v>0</v>
      </c>
      <c r="J11" s="4">
        <v>0</v>
      </c>
      <c r="K11" s="4">
        <v>0</v>
      </c>
    </row>
    <row r="12" spans="1:11" ht="20.100000000000001" customHeight="1">
      <c r="D12" s="2"/>
      <c r="E12" s="3" t="s">
        <v>317</v>
      </c>
      <c r="F12" s="2" t="s">
        <v>318</v>
      </c>
      <c r="G12" s="4">
        <v>0</v>
      </c>
      <c r="H12" s="4">
        <v>0</v>
      </c>
      <c r="I12" s="4">
        <v>0</v>
      </c>
      <c r="J12" s="4">
        <v>0</v>
      </c>
      <c r="K12" s="4">
        <v>0</v>
      </c>
    </row>
    <row r="13" spans="1:11" ht="20.100000000000001" customHeight="1">
      <c r="D13" s="2"/>
      <c r="E13" s="3" t="s">
        <v>319</v>
      </c>
      <c r="F13" s="2" t="s">
        <v>320</v>
      </c>
      <c r="G13" s="4">
        <v>23</v>
      </c>
      <c r="H13" s="4">
        <v>23</v>
      </c>
      <c r="I13" s="4">
        <v>23</v>
      </c>
      <c r="J13" s="4">
        <v>23</v>
      </c>
      <c r="K13" s="4">
        <v>3</v>
      </c>
    </row>
    <row r="14" spans="1:11" ht="20.100000000000001" customHeight="1">
      <c r="D14" s="2"/>
      <c r="E14" s="3" t="s">
        <v>321</v>
      </c>
      <c r="F14" s="2" t="s">
        <v>322</v>
      </c>
      <c r="G14" s="4">
        <v>1678</v>
      </c>
      <c r="H14" s="4">
        <v>1678</v>
      </c>
      <c r="I14" s="4">
        <v>1678</v>
      </c>
      <c r="J14" s="4">
        <v>1678</v>
      </c>
      <c r="K14" s="4">
        <v>-680</v>
      </c>
    </row>
    <row r="15" spans="1:11" ht="20.100000000000001" customHeight="1">
      <c r="D15" s="2"/>
      <c r="E15" s="3" t="s">
        <v>323</v>
      </c>
      <c r="F15" s="2" t="s">
        <v>324</v>
      </c>
      <c r="G15" s="4">
        <v>284</v>
      </c>
      <c r="H15" s="4">
        <v>284</v>
      </c>
      <c r="I15" s="4">
        <v>284</v>
      </c>
      <c r="J15" s="4">
        <v>284</v>
      </c>
      <c r="K15" s="4">
        <v>40</v>
      </c>
    </row>
    <row r="16" spans="1:11" ht="20.100000000000001" customHeight="1">
      <c r="D16" s="2"/>
      <c r="E16" s="3" t="s">
        <v>325</v>
      </c>
      <c r="F16" s="2" t="s">
        <v>326</v>
      </c>
      <c r="G16" s="4">
        <v>610</v>
      </c>
      <c r="H16" s="4">
        <v>610</v>
      </c>
      <c r="I16" s="4">
        <v>610</v>
      </c>
      <c r="J16" s="4">
        <v>610</v>
      </c>
      <c r="K16" s="4">
        <v>198</v>
      </c>
    </row>
    <row r="17" spans="4:11" ht="20.100000000000001" customHeight="1">
      <c r="D17" s="2"/>
      <c r="E17" s="3" t="s">
        <v>327</v>
      </c>
      <c r="F17" s="2" t="s">
        <v>328</v>
      </c>
      <c r="G17" s="4">
        <v>22</v>
      </c>
      <c r="H17" s="4">
        <v>22</v>
      </c>
      <c r="I17" s="4">
        <v>22</v>
      </c>
      <c r="J17" s="4">
        <v>22</v>
      </c>
      <c r="K17" s="4">
        <v>-32</v>
      </c>
    </row>
    <row r="18" spans="4:11" ht="20.100000000000001" customHeight="1">
      <c r="D18" s="2"/>
      <c r="E18" s="3" t="s">
        <v>329</v>
      </c>
      <c r="F18" s="2" t="s">
        <v>330</v>
      </c>
      <c r="G18" s="4">
        <v>-14</v>
      </c>
      <c r="H18" s="4">
        <v>-14</v>
      </c>
      <c r="I18" s="4">
        <v>-14</v>
      </c>
      <c r="J18" s="4">
        <v>-14</v>
      </c>
      <c r="K18" s="4">
        <v>-21</v>
      </c>
    </row>
    <row r="19" spans="4:11" ht="20.100000000000001" customHeight="1">
      <c r="D19" s="2"/>
      <c r="E19" s="3" t="s">
        <v>331</v>
      </c>
      <c r="F19" s="2" t="s">
        <v>332</v>
      </c>
      <c r="G19" s="4">
        <v>0</v>
      </c>
      <c r="H19" s="4">
        <v>0</v>
      </c>
      <c r="I19" s="4">
        <v>0</v>
      </c>
      <c r="J19" s="4">
        <v>0</v>
      </c>
      <c r="K19" s="4">
        <v>0</v>
      </c>
    </row>
    <row r="20" spans="4:11" ht="20.100000000000001" customHeight="1">
      <c r="D20" s="2"/>
      <c r="E20" s="3" t="s">
        <v>333</v>
      </c>
      <c r="F20" s="2" t="s">
        <v>334</v>
      </c>
      <c r="G20" s="4">
        <v>0</v>
      </c>
      <c r="H20" s="4">
        <v>0</v>
      </c>
      <c r="I20" s="4">
        <v>0</v>
      </c>
      <c r="J20" s="4">
        <v>0</v>
      </c>
      <c r="K20" s="4">
        <v>0</v>
      </c>
    </row>
    <row r="21" spans="4:11" ht="20.100000000000001" customHeight="1">
      <c r="D21" s="2"/>
      <c r="E21" s="3" t="s">
        <v>335</v>
      </c>
      <c r="F21" s="2" t="s">
        <v>336</v>
      </c>
      <c r="G21" s="4">
        <v>0</v>
      </c>
      <c r="H21" s="4">
        <v>0</v>
      </c>
      <c r="I21" s="4">
        <v>0</v>
      </c>
      <c r="J21" s="4">
        <v>0</v>
      </c>
      <c r="K21" s="4">
        <v>0</v>
      </c>
    </row>
    <row r="22" spans="4:11" ht="20.100000000000001" customHeight="1">
      <c r="D22" s="2"/>
      <c r="E22" s="3" t="s">
        <v>337</v>
      </c>
      <c r="F22" s="2" t="s">
        <v>338</v>
      </c>
      <c r="G22" s="4">
        <v>6</v>
      </c>
      <c r="H22" s="4">
        <v>6</v>
      </c>
      <c r="I22" s="4">
        <v>6</v>
      </c>
      <c r="J22" s="4">
        <v>6</v>
      </c>
      <c r="K22" s="4">
        <v>-6</v>
      </c>
    </row>
    <row r="23" spans="4:11" ht="20.100000000000001" customHeight="1">
      <c r="D23" s="2"/>
      <c r="E23" s="3" t="s">
        <v>339</v>
      </c>
      <c r="F23" s="2" t="s">
        <v>340</v>
      </c>
      <c r="G23" s="4">
        <v>0</v>
      </c>
      <c r="H23" s="4">
        <v>0</v>
      </c>
      <c r="I23" s="4">
        <v>0</v>
      </c>
      <c r="J23" s="4">
        <v>0</v>
      </c>
      <c r="K23" s="4">
        <v>0</v>
      </c>
    </row>
    <row r="24" spans="4:11" ht="20.100000000000001" customHeight="1">
      <c r="D24" s="2"/>
      <c r="E24" s="3" t="s">
        <v>341</v>
      </c>
      <c r="F24" s="2" t="s">
        <v>342</v>
      </c>
      <c r="G24" s="4">
        <v>0</v>
      </c>
      <c r="H24" s="4">
        <v>0</v>
      </c>
      <c r="I24" s="4">
        <v>0</v>
      </c>
      <c r="J24" s="4">
        <v>0</v>
      </c>
      <c r="K24" s="4">
        <v>0</v>
      </c>
    </row>
    <row r="25" spans="4:11" ht="20.100000000000001" customHeight="1">
      <c r="D25" s="2"/>
      <c r="E25" s="3" t="s">
        <v>343</v>
      </c>
      <c r="F25" s="2" t="s">
        <v>344</v>
      </c>
      <c r="G25" s="4">
        <v>-1410</v>
      </c>
      <c r="H25" s="4">
        <v>-1410</v>
      </c>
      <c r="I25" s="4">
        <v>-1410</v>
      </c>
      <c r="J25" s="4">
        <v>-1410</v>
      </c>
      <c r="K25" s="4">
        <v>241</v>
      </c>
    </row>
    <row r="26" spans="4:11" ht="20.100000000000001" customHeight="1">
      <c r="D26" s="2"/>
      <c r="E26" s="3" t="s">
        <v>345</v>
      </c>
      <c r="F26" s="2" t="s">
        <v>346</v>
      </c>
      <c r="G26" s="4">
        <v>0</v>
      </c>
      <c r="H26" s="4">
        <v>0</v>
      </c>
      <c r="I26" s="4">
        <v>0</v>
      </c>
      <c r="J26" s="4">
        <v>0</v>
      </c>
      <c r="K26" s="4">
        <v>0</v>
      </c>
    </row>
    <row r="27" spans="4:11" ht="20.100000000000001" customHeight="1">
      <c r="D27" s="2"/>
      <c r="E27" s="3" t="s">
        <v>347</v>
      </c>
      <c r="F27" s="2" t="s">
        <v>348</v>
      </c>
      <c r="G27" s="4">
        <v>0</v>
      </c>
      <c r="H27" s="4">
        <v>0</v>
      </c>
      <c r="I27" s="4">
        <v>0</v>
      </c>
      <c r="J27" s="4">
        <v>0</v>
      </c>
      <c r="K27" s="4">
        <v>0</v>
      </c>
    </row>
    <row r="28" spans="4:11" ht="20.100000000000001" customHeight="1">
      <c r="D28" s="2"/>
      <c r="E28" s="3" t="s">
        <v>349</v>
      </c>
      <c r="F28" s="2" t="s">
        <v>350</v>
      </c>
      <c r="G28" s="4">
        <v>-82</v>
      </c>
      <c r="H28" s="4">
        <v>-82</v>
      </c>
      <c r="I28" s="4">
        <v>-82</v>
      </c>
      <c r="J28" s="4">
        <v>-82</v>
      </c>
      <c r="K28" s="4">
        <v>27</v>
      </c>
    </row>
    <row r="29" spans="4:11" ht="20.100000000000001" customHeight="1">
      <c r="D29" s="2"/>
      <c r="E29" s="3" t="s">
        <v>351</v>
      </c>
      <c r="F29" s="2" t="s">
        <v>352</v>
      </c>
      <c r="G29" s="4">
        <v>-242</v>
      </c>
      <c r="H29" s="4">
        <v>-242</v>
      </c>
      <c r="I29" s="4">
        <v>-242</v>
      </c>
      <c r="J29" s="4">
        <v>-242</v>
      </c>
      <c r="K29" s="4">
        <v>88</v>
      </c>
    </row>
    <row r="30" spans="4:11" ht="20.100000000000001" customHeight="1">
      <c r="D30" s="2"/>
      <c r="E30" s="3" t="s">
        <v>353</v>
      </c>
      <c r="F30" s="2" t="s">
        <v>354</v>
      </c>
      <c r="G30" s="4">
        <v>29</v>
      </c>
      <c r="H30" s="4">
        <v>29</v>
      </c>
      <c r="I30" s="4">
        <v>29</v>
      </c>
      <c r="J30" s="4">
        <v>29</v>
      </c>
      <c r="K30" s="4">
        <v>147</v>
      </c>
    </row>
    <row r="31" spans="4:11" ht="20.100000000000001" customHeight="1">
      <c r="D31" s="2"/>
      <c r="E31" s="3" t="s">
        <v>355</v>
      </c>
      <c r="F31" s="2" t="s">
        <v>356</v>
      </c>
      <c r="G31" s="4">
        <v>0</v>
      </c>
      <c r="H31" s="4">
        <v>0</v>
      </c>
      <c r="I31" s="4">
        <v>0</v>
      </c>
      <c r="J31" s="4">
        <v>0</v>
      </c>
      <c r="K31" s="4">
        <v>0</v>
      </c>
    </row>
    <row r="32" spans="4:11" ht="20.100000000000001" customHeight="1">
      <c r="D32" s="2" t="s">
        <v>436</v>
      </c>
      <c r="E32" s="3"/>
      <c r="F32" s="2" t="s">
        <v>357</v>
      </c>
      <c r="G32" s="4">
        <f>SUM(G6:G31)</f>
        <v>1584</v>
      </c>
      <c r="H32" s="4">
        <f t="shared" ref="H32:K32" si="1">SUM(H6:H31)</f>
        <v>1584</v>
      </c>
      <c r="I32" s="4">
        <f t="shared" si="1"/>
        <v>1584</v>
      </c>
      <c r="J32" s="4">
        <f t="shared" si="1"/>
        <v>1584</v>
      </c>
      <c r="K32" s="4">
        <f t="shared" si="1"/>
        <v>1412</v>
      </c>
    </row>
    <row r="33" spans="4:11" ht="20.100000000000001" customHeight="1">
      <c r="D33" s="2"/>
      <c r="E33" s="3" t="s">
        <v>9</v>
      </c>
      <c r="F33" s="2" t="s">
        <v>358</v>
      </c>
      <c r="G33" s="40"/>
      <c r="H33" s="40"/>
      <c r="I33" s="40"/>
      <c r="J33" s="40"/>
      <c r="K33" s="40"/>
    </row>
    <row r="34" spans="4:11" ht="20.100000000000001" customHeight="1">
      <c r="D34" s="2"/>
      <c r="E34" s="3" t="s">
        <v>359</v>
      </c>
      <c r="F34" s="2" t="s">
        <v>360</v>
      </c>
      <c r="G34" s="4">
        <v>-85</v>
      </c>
      <c r="H34" s="4">
        <v>-85</v>
      </c>
      <c r="I34" s="4">
        <v>-85</v>
      </c>
      <c r="J34" s="4">
        <v>-85</v>
      </c>
      <c r="K34" s="4">
        <v>-106</v>
      </c>
    </row>
    <row r="35" spans="4:11" ht="20.100000000000001" customHeight="1">
      <c r="D35" s="2"/>
      <c r="E35" s="3" t="s">
        <v>361</v>
      </c>
      <c r="F35" s="2" t="s">
        <v>362</v>
      </c>
      <c r="G35" s="4">
        <v>83</v>
      </c>
      <c r="H35" s="4">
        <v>83</v>
      </c>
      <c r="I35" s="4">
        <v>83</v>
      </c>
      <c r="J35" s="4">
        <v>83</v>
      </c>
      <c r="K35" s="4">
        <v>50</v>
      </c>
    </row>
    <row r="36" spans="4:11" ht="20.100000000000001" customHeight="1">
      <c r="D36" s="2"/>
      <c r="E36" s="3" t="s">
        <v>363</v>
      </c>
      <c r="F36" s="2" t="s">
        <v>364</v>
      </c>
      <c r="G36" s="4">
        <v>0</v>
      </c>
      <c r="H36" s="4">
        <v>0</v>
      </c>
      <c r="I36" s="4">
        <v>0</v>
      </c>
      <c r="J36" s="4">
        <v>0</v>
      </c>
      <c r="K36" s="4">
        <v>0</v>
      </c>
    </row>
    <row r="37" spans="4:11" ht="20.100000000000001" customHeight="1">
      <c r="D37" s="2"/>
      <c r="E37" s="3" t="s">
        <v>365</v>
      </c>
      <c r="F37" s="2" t="s">
        <v>366</v>
      </c>
      <c r="G37" s="4">
        <v>0</v>
      </c>
      <c r="H37" s="4">
        <v>0</v>
      </c>
      <c r="I37" s="4">
        <v>0</v>
      </c>
      <c r="J37" s="4">
        <v>0</v>
      </c>
      <c r="K37" s="4">
        <v>0</v>
      </c>
    </row>
    <row r="38" spans="4:11" ht="20.100000000000001" customHeight="1">
      <c r="D38" s="2"/>
      <c r="E38" s="3" t="s">
        <v>367</v>
      </c>
      <c r="F38" s="2" t="s">
        <v>368</v>
      </c>
      <c r="G38" s="4">
        <v>0</v>
      </c>
      <c r="H38" s="4">
        <v>0</v>
      </c>
      <c r="I38" s="4">
        <v>0</v>
      </c>
      <c r="J38" s="4">
        <v>0</v>
      </c>
      <c r="K38" s="4">
        <v>0</v>
      </c>
    </row>
    <row r="39" spans="4:11" ht="20.100000000000001" customHeight="1">
      <c r="D39" s="2"/>
      <c r="E39" s="3" t="s">
        <v>369</v>
      </c>
      <c r="F39" s="2" t="s">
        <v>370</v>
      </c>
      <c r="G39" s="4">
        <v>39</v>
      </c>
      <c r="H39" s="4">
        <v>39</v>
      </c>
      <c r="I39" s="4">
        <v>39</v>
      </c>
      <c r="J39" s="4">
        <v>39</v>
      </c>
      <c r="K39" s="4">
        <v>33</v>
      </c>
    </row>
    <row r="40" spans="4:11" ht="20.100000000000001" customHeight="1">
      <c r="D40" s="2"/>
      <c r="E40" s="3" t="s">
        <v>371</v>
      </c>
      <c r="F40" s="2" t="s">
        <v>372</v>
      </c>
      <c r="G40" s="4">
        <v>1</v>
      </c>
      <c r="H40" s="4">
        <v>1</v>
      </c>
      <c r="I40" s="4">
        <v>1</v>
      </c>
      <c r="J40" s="4">
        <v>1</v>
      </c>
      <c r="K40" s="4">
        <v>0</v>
      </c>
    </row>
    <row r="41" spans="4:11" ht="20.100000000000001" customHeight="1">
      <c r="D41" s="2"/>
      <c r="E41" s="3" t="s">
        <v>373</v>
      </c>
      <c r="F41" s="2" t="s">
        <v>374</v>
      </c>
      <c r="G41" s="4">
        <v>0</v>
      </c>
      <c r="H41" s="4">
        <v>0</v>
      </c>
      <c r="I41" s="4">
        <v>0</v>
      </c>
      <c r="J41" s="4">
        <v>0</v>
      </c>
      <c r="K41" s="4">
        <v>1</v>
      </c>
    </row>
    <row r="42" spans="4:11" ht="20.100000000000001" customHeight="1">
      <c r="D42" s="2"/>
      <c r="E42" s="3" t="s">
        <v>375</v>
      </c>
      <c r="F42" s="2" t="s">
        <v>376</v>
      </c>
      <c r="G42" s="4">
        <v>0</v>
      </c>
      <c r="H42" s="4">
        <v>0</v>
      </c>
      <c r="I42" s="4">
        <v>0</v>
      </c>
      <c r="J42" s="4">
        <v>0</v>
      </c>
      <c r="K42" s="4">
        <v>0</v>
      </c>
    </row>
    <row r="43" spans="4:11" ht="20.100000000000001" customHeight="1">
      <c r="D43" s="2"/>
      <c r="E43" s="3"/>
      <c r="F43" s="2" t="s">
        <v>377</v>
      </c>
      <c r="G43" s="4">
        <f>SUM(G34:G42)</f>
        <v>38</v>
      </c>
      <c r="H43" s="4">
        <f t="shared" ref="H43:K43" si="2">SUM(H34:H42)</f>
        <v>38</v>
      </c>
      <c r="I43" s="4">
        <f t="shared" si="2"/>
        <v>38</v>
      </c>
      <c r="J43" s="4">
        <f t="shared" si="2"/>
        <v>38</v>
      </c>
      <c r="K43" s="4">
        <f t="shared" si="2"/>
        <v>-22</v>
      </c>
    </row>
    <row r="44" spans="4:11" ht="20.100000000000001" customHeight="1">
      <c r="D44" s="2"/>
      <c r="E44" s="3" t="s">
        <v>38</v>
      </c>
      <c r="F44" s="2" t="s">
        <v>378</v>
      </c>
      <c r="G44" s="40"/>
      <c r="H44" s="40"/>
      <c r="I44" s="40"/>
      <c r="J44" s="40"/>
      <c r="K44" s="40"/>
    </row>
    <row r="45" spans="4:11" ht="20.100000000000001" customHeight="1">
      <c r="D45" s="2"/>
      <c r="E45" s="3" t="s">
        <v>379</v>
      </c>
      <c r="F45" s="2" t="s">
        <v>380</v>
      </c>
      <c r="G45" s="4">
        <f>SUM(G46:G49)</f>
        <v>-866</v>
      </c>
      <c r="H45" s="4">
        <f t="shared" ref="H45:K45" si="3">SUM(H46:H49)</f>
        <v>-866</v>
      </c>
      <c r="I45" s="4">
        <f t="shared" si="3"/>
        <v>-866</v>
      </c>
      <c r="J45" s="4">
        <f t="shared" si="3"/>
        <v>-866</v>
      </c>
      <c r="K45" s="4">
        <f t="shared" si="3"/>
        <v>-565</v>
      </c>
    </row>
    <row r="46" spans="4:11" ht="20.100000000000001" customHeight="1">
      <c r="D46" s="2"/>
      <c r="E46" s="3" t="s">
        <v>381</v>
      </c>
      <c r="F46" s="2" t="s">
        <v>382</v>
      </c>
      <c r="G46" s="4">
        <v>0</v>
      </c>
      <c r="H46" s="4">
        <v>0</v>
      </c>
      <c r="I46" s="4">
        <v>0</v>
      </c>
      <c r="J46" s="4">
        <v>0</v>
      </c>
      <c r="K46" s="4">
        <v>0</v>
      </c>
    </row>
    <row r="47" spans="4:11" ht="20.100000000000001" customHeight="1">
      <c r="D47" s="2"/>
      <c r="E47" s="3" t="s">
        <v>383</v>
      </c>
      <c r="F47" s="2" t="s">
        <v>384</v>
      </c>
      <c r="G47" s="4">
        <v>0</v>
      </c>
      <c r="H47" s="4">
        <v>0</v>
      </c>
      <c r="I47" s="4">
        <v>0</v>
      </c>
      <c r="J47" s="4">
        <v>0</v>
      </c>
      <c r="K47" s="4">
        <v>0</v>
      </c>
    </row>
    <row r="48" spans="4:11" ht="20.100000000000001" customHeight="1">
      <c r="D48" s="2"/>
      <c r="E48" s="3" t="s">
        <v>385</v>
      </c>
      <c r="F48" s="2" t="s">
        <v>386</v>
      </c>
      <c r="G48" s="4">
        <v>-482</v>
      </c>
      <c r="H48" s="4">
        <v>-482</v>
      </c>
      <c r="I48" s="4">
        <v>-482</v>
      </c>
      <c r="J48" s="4">
        <v>-482</v>
      </c>
      <c r="K48" s="4">
        <v>0</v>
      </c>
    </row>
    <row r="49" spans="4:11" ht="20.100000000000001" customHeight="1">
      <c r="D49" s="2"/>
      <c r="E49" s="3" t="s">
        <v>387</v>
      </c>
      <c r="F49" s="2" t="s">
        <v>388</v>
      </c>
      <c r="G49" s="4">
        <v>-384</v>
      </c>
      <c r="H49" s="4">
        <v>-384</v>
      </c>
      <c r="I49" s="4">
        <v>-384</v>
      </c>
      <c r="J49" s="4">
        <v>-384</v>
      </c>
      <c r="K49" s="4">
        <v>-565</v>
      </c>
    </row>
    <row r="50" spans="4:11" ht="20.100000000000001" customHeight="1">
      <c r="D50" s="2"/>
      <c r="E50" s="3" t="s">
        <v>389</v>
      </c>
      <c r="F50" s="2" t="s">
        <v>390</v>
      </c>
      <c r="G50" s="4">
        <f>G51+G54+G59+G60+G61+G62</f>
        <v>-859</v>
      </c>
      <c r="H50" s="4">
        <f t="shared" ref="H50:K50" si="4">H51+H54+H59+H60+H61+H62</f>
        <v>-859</v>
      </c>
      <c r="I50" s="4">
        <f t="shared" si="4"/>
        <v>-859</v>
      </c>
      <c r="J50" s="4">
        <f t="shared" si="4"/>
        <v>-859</v>
      </c>
      <c r="K50" s="4">
        <f t="shared" si="4"/>
        <v>-364</v>
      </c>
    </row>
    <row r="51" spans="4:11" ht="20.100000000000001" customHeight="1">
      <c r="D51" s="2"/>
      <c r="E51" s="3" t="s">
        <v>391</v>
      </c>
      <c r="F51" s="2" t="s">
        <v>392</v>
      </c>
      <c r="G51" s="4">
        <f>SUM(G52:G53)</f>
        <v>0</v>
      </c>
      <c r="H51" s="4">
        <f t="shared" ref="H51:K51" si="5">SUM(H52:H53)</f>
        <v>0</v>
      </c>
      <c r="I51" s="4">
        <f t="shared" si="5"/>
        <v>0</v>
      </c>
      <c r="J51" s="4">
        <f t="shared" si="5"/>
        <v>0</v>
      </c>
      <c r="K51" s="4">
        <f t="shared" si="5"/>
        <v>0</v>
      </c>
    </row>
    <row r="52" spans="4:11" ht="20.100000000000001" customHeight="1">
      <c r="D52" s="2"/>
      <c r="E52" s="3" t="s">
        <v>393</v>
      </c>
      <c r="F52" s="2" t="s">
        <v>394</v>
      </c>
      <c r="G52" s="4">
        <v>0</v>
      </c>
      <c r="H52" s="4">
        <v>0</v>
      </c>
      <c r="I52" s="4">
        <v>0</v>
      </c>
      <c r="J52" s="4">
        <v>0</v>
      </c>
      <c r="K52" s="4">
        <v>0</v>
      </c>
    </row>
    <row r="53" spans="4:11" ht="20.100000000000001" customHeight="1">
      <c r="D53" s="2"/>
      <c r="E53" s="3" t="s">
        <v>395</v>
      </c>
      <c r="F53" s="2" t="s">
        <v>396</v>
      </c>
      <c r="G53" s="4">
        <v>0</v>
      </c>
      <c r="H53" s="4">
        <v>0</v>
      </c>
      <c r="I53" s="4">
        <v>0</v>
      </c>
      <c r="J53" s="4">
        <v>0</v>
      </c>
      <c r="K53" s="4">
        <v>0</v>
      </c>
    </row>
    <row r="54" spans="4:11" ht="20.100000000000001" customHeight="1">
      <c r="D54" s="2"/>
      <c r="E54" s="3" t="s">
        <v>397</v>
      </c>
      <c r="F54" s="2" t="s">
        <v>398</v>
      </c>
      <c r="G54" s="4">
        <f>SUM(G55:G58)</f>
        <v>-859</v>
      </c>
      <c r="H54" s="4">
        <f t="shared" ref="H54:K54" si="6">SUM(H55:H58)</f>
        <v>-859</v>
      </c>
      <c r="I54" s="4">
        <f t="shared" si="6"/>
        <v>-859</v>
      </c>
      <c r="J54" s="4">
        <f t="shared" si="6"/>
        <v>-859</v>
      </c>
      <c r="K54" s="4">
        <f t="shared" si="6"/>
        <v>-362</v>
      </c>
    </row>
    <row r="55" spans="4:11" ht="20.100000000000001" customHeight="1">
      <c r="D55" s="2"/>
      <c r="E55" s="3" t="s">
        <v>399</v>
      </c>
      <c r="F55" s="2" t="s">
        <v>400</v>
      </c>
      <c r="G55" s="4">
        <v>-506</v>
      </c>
      <c r="H55" s="4">
        <v>-506</v>
      </c>
      <c r="I55" s="4">
        <v>-506</v>
      </c>
      <c r="J55" s="4">
        <v>-506</v>
      </c>
      <c r="K55" s="4">
        <v>-295</v>
      </c>
    </row>
    <row r="56" spans="4:11" ht="20.100000000000001" customHeight="1">
      <c r="D56" s="2"/>
      <c r="E56" s="3" t="s">
        <v>401</v>
      </c>
      <c r="F56" s="2" t="s">
        <v>402</v>
      </c>
      <c r="G56" s="4">
        <v>0</v>
      </c>
      <c r="H56" s="4">
        <v>0</v>
      </c>
      <c r="I56" s="4">
        <v>0</v>
      </c>
      <c r="J56" s="4">
        <v>0</v>
      </c>
      <c r="K56" s="4">
        <v>0</v>
      </c>
    </row>
    <row r="57" spans="4:11" ht="20.100000000000001" customHeight="1">
      <c r="D57" s="2"/>
      <c r="E57" s="3" t="s">
        <v>403</v>
      </c>
      <c r="F57" s="2" t="s">
        <v>404</v>
      </c>
      <c r="G57" s="4">
        <v>-51</v>
      </c>
      <c r="H57" s="4">
        <v>-51</v>
      </c>
      <c r="I57" s="4">
        <v>-51</v>
      </c>
      <c r="J57" s="4">
        <v>-51</v>
      </c>
      <c r="K57" s="4">
        <v>-21</v>
      </c>
    </row>
    <row r="58" spans="4:11" ht="20.100000000000001" customHeight="1">
      <c r="D58" s="2"/>
      <c r="E58" s="3" t="s">
        <v>405</v>
      </c>
      <c r="F58" s="2" t="s">
        <v>406</v>
      </c>
      <c r="G58" s="4">
        <v>-302</v>
      </c>
      <c r="H58" s="4">
        <v>-302</v>
      </c>
      <c r="I58" s="4">
        <v>-302</v>
      </c>
      <c r="J58" s="4">
        <v>-302</v>
      </c>
      <c r="K58" s="4">
        <v>-46</v>
      </c>
    </row>
    <row r="59" spans="4:11" ht="20.100000000000001" customHeight="1">
      <c r="D59" s="2"/>
      <c r="E59" s="3" t="s">
        <v>407</v>
      </c>
      <c r="F59" s="2" t="s">
        <v>408</v>
      </c>
      <c r="G59" s="4">
        <v>0</v>
      </c>
      <c r="H59" s="4">
        <v>0</v>
      </c>
      <c r="I59" s="4">
        <v>0</v>
      </c>
      <c r="J59" s="4">
        <v>0</v>
      </c>
      <c r="K59" s="4">
        <v>0</v>
      </c>
    </row>
    <row r="60" spans="4:11" ht="20.100000000000001" customHeight="1">
      <c r="D60" s="2"/>
      <c r="E60" s="3" t="s">
        <v>409</v>
      </c>
      <c r="F60" s="2" t="s">
        <v>410</v>
      </c>
      <c r="G60" s="4">
        <v>0</v>
      </c>
      <c r="H60" s="4">
        <v>0</v>
      </c>
      <c r="I60" s="4">
        <v>0</v>
      </c>
      <c r="J60" s="4">
        <v>0</v>
      </c>
      <c r="K60" s="4">
        <v>-2</v>
      </c>
    </row>
    <row r="61" spans="4:11" ht="20.100000000000001" customHeight="1">
      <c r="D61" s="2"/>
      <c r="E61" s="3" t="s">
        <v>411</v>
      </c>
      <c r="F61" s="2" t="s">
        <v>412</v>
      </c>
      <c r="G61" s="4">
        <v>0</v>
      </c>
      <c r="H61" s="4">
        <v>0</v>
      </c>
      <c r="I61" s="4">
        <v>0</v>
      </c>
      <c r="J61" s="4">
        <v>0</v>
      </c>
      <c r="K61" s="4">
        <v>0</v>
      </c>
    </row>
    <row r="62" spans="4:11" ht="20.100000000000001" customHeight="1">
      <c r="D62" s="2"/>
      <c r="E62" s="3" t="s">
        <v>413</v>
      </c>
      <c r="F62" s="2" t="s">
        <v>414</v>
      </c>
      <c r="G62" s="4">
        <v>0</v>
      </c>
      <c r="H62" s="4">
        <v>0</v>
      </c>
      <c r="I62" s="4">
        <v>0</v>
      </c>
      <c r="J62" s="4">
        <v>0</v>
      </c>
      <c r="K62" s="4">
        <v>0</v>
      </c>
    </row>
    <row r="63" spans="4:11" ht="20.100000000000001" customHeight="1">
      <c r="D63" s="2"/>
      <c r="E63" s="3"/>
      <c r="F63" s="2" t="s">
        <v>415</v>
      </c>
      <c r="G63" s="4">
        <f>G45+G50</f>
        <v>-1725</v>
      </c>
      <c r="H63" s="4">
        <f t="shared" ref="H63:K63" si="7">H45+H50</f>
        <v>-1725</v>
      </c>
      <c r="I63" s="4">
        <f t="shared" si="7"/>
        <v>-1725</v>
      </c>
      <c r="J63" s="4">
        <f t="shared" si="7"/>
        <v>-1725</v>
      </c>
      <c r="K63" s="4">
        <f t="shared" si="7"/>
        <v>-929</v>
      </c>
    </row>
    <row r="64" spans="4:11" ht="20.100000000000001" customHeight="1">
      <c r="D64" s="2"/>
      <c r="E64" s="3" t="s">
        <v>39</v>
      </c>
      <c r="F64" s="2" t="s">
        <v>416</v>
      </c>
      <c r="G64" s="4">
        <v>0</v>
      </c>
      <c r="H64" s="4">
        <v>0</v>
      </c>
      <c r="I64" s="4">
        <v>0</v>
      </c>
      <c r="J64" s="4">
        <v>0</v>
      </c>
      <c r="K64" s="4">
        <v>0</v>
      </c>
    </row>
    <row r="65" spans="4:11" ht="20.100000000000001" customHeight="1">
      <c r="D65" s="2"/>
      <c r="E65" s="3" t="s">
        <v>45</v>
      </c>
      <c r="F65" s="2" t="s">
        <v>417</v>
      </c>
      <c r="G65" s="4">
        <f>G32+G43+G63+G64</f>
        <v>-103</v>
      </c>
      <c r="H65" s="4">
        <f t="shared" ref="H65:K65" si="8">H32+H43+H63+H64</f>
        <v>-103</v>
      </c>
      <c r="I65" s="4">
        <f t="shared" si="8"/>
        <v>-103</v>
      </c>
      <c r="J65" s="4">
        <f t="shared" si="8"/>
        <v>-103</v>
      </c>
      <c r="K65" s="4">
        <f t="shared" si="8"/>
        <v>461</v>
      </c>
    </row>
    <row r="66" spans="4:11" ht="20.100000000000001" customHeight="1">
      <c r="D66" s="2"/>
      <c r="E66" s="3" t="s">
        <v>159</v>
      </c>
      <c r="F66" s="2" t="s">
        <v>418</v>
      </c>
      <c r="G66" s="4">
        <v>155</v>
      </c>
      <c r="H66" s="4">
        <v>155</v>
      </c>
      <c r="I66" s="4">
        <v>155</v>
      </c>
      <c r="J66" s="4">
        <v>155</v>
      </c>
      <c r="K66" s="4">
        <v>52</v>
      </c>
    </row>
    <row r="67" spans="4:11" ht="20.100000000000001" customHeight="1">
      <c r="D67" s="2"/>
      <c r="E67" s="3" t="s">
        <v>160</v>
      </c>
      <c r="F67" s="2" t="s">
        <v>419</v>
      </c>
      <c r="G67" s="4">
        <f>G65+G66</f>
        <v>52</v>
      </c>
      <c r="H67" s="4">
        <f t="shared" ref="H67:K67" si="9">H65+H66</f>
        <v>52</v>
      </c>
      <c r="I67" s="4">
        <f t="shared" si="9"/>
        <v>52</v>
      </c>
      <c r="J67" s="4">
        <f t="shared" si="9"/>
        <v>52</v>
      </c>
      <c r="K67" s="4">
        <f t="shared" si="9"/>
        <v>513</v>
      </c>
    </row>
    <row r="68" spans="4:11">
      <c r="D68" s="64" t="s">
        <v>536</v>
      </c>
    </row>
    <row r="75" spans="4:11">
      <c r="H75" s="63"/>
    </row>
  </sheetData>
  <mergeCells count="1">
    <mergeCell ref="D3:K3"/>
  </mergeCells>
  <conditionalFormatting sqref="G6:K31 G52:K53 G46:K49 G55:K62 G34:K42 G64:K64 G66:K66">
    <cfRule type="containsBlanks" dxfId="11" priority="5">
      <formula>LEN(TRIM(G6))=0</formula>
    </cfRule>
  </conditionalFormatting>
  <hyperlinks>
    <hyperlink ref="A1" location="T!A1" display="TURINYS"/>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5">
    <tabColor rgb="FFFFFF00"/>
  </sheetPr>
  <dimension ref="A1:K50"/>
  <sheetViews>
    <sheetView showGridLines="0" zoomScale="90" zoomScaleNormal="90" workbookViewId="0">
      <pane xSplit="6" ySplit="4" topLeftCell="G5" activePane="bottomRight" state="frozen"/>
      <selection activeCell="G5" sqref="G5"/>
      <selection pane="topRight" activeCell="G5" sqref="G5"/>
      <selection pane="bottomLeft" activeCell="G5" sqref="G5"/>
      <selection pane="bottomRight" activeCell="G5" sqref="G5:K49"/>
    </sheetView>
  </sheetViews>
  <sheetFormatPr defaultColWidth="9.109375" defaultRowHeight="13.2"/>
  <cols>
    <col min="1" max="1" width="10.6640625" style="72" customWidth="1"/>
    <col min="2" max="2" width="1" style="72" hidden="1" customWidth="1"/>
    <col min="3" max="3" width="1.109375" style="72" hidden="1" customWidth="1"/>
    <col min="4" max="4" width="9.109375" style="39" customWidth="1"/>
    <col min="5" max="5" width="6" style="39" customWidth="1"/>
    <col min="6" max="6" width="28" style="39" customWidth="1"/>
    <col min="7" max="7" width="9.109375" style="39"/>
    <col min="8" max="8" width="9.88671875" style="39" bestFit="1" customWidth="1"/>
    <col min="9" max="11" width="9.109375" style="39"/>
    <col min="12" max="12" width="9.6640625" style="39" bestFit="1" customWidth="1"/>
    <col min="13" max="20" width="9.109375" style="39"/>
    <col min="21" max="21" width="9.6640625" style="39" bestFit="1" customWidth="1"/>
    <col min="22" max="16384" width="9.109375" style="39"/>
  </cols>
  <sheetData>
    <row r="1" spans="1:11">
      <c r="A1" s="77" t="s">
        <v>676</v>
      </c>
    </row>
    <row r="3" spans="1:11" ht="17.100000000000001" customHeight="1">
      <c r="D3" s="90" t="s">
        <v>492</v>
      </c>
      <c r="E3" s="91"/>
      <c r="F3" s="91"/>
      <c r="G3" s="91"/>
      <c r="H3" s="91"/>
      <c r="I3" s="91"/>
      <c r="J3" s="91"/>
      <c r="K3" s="92"/>
    </row>
    <row r="4" spans="1:11" ht="30" customHeight="1">
      <c r="D4" s="1" t="s">
        <v>0</v>
      </c>
      <c r="E4" s="1" t="s">
        <v>1</v>
      </c>
      <c r="F4" s="1" t="s">
        <v>2</v>
      </c>
      <c r="G4" s="1">
        <f>PN!G4</f>
        <v>2012</v>
      </c>
      <c r="H4" s="1">
        <f t="shared" ref="H4:K4" si="0">G4+1</f>
        <v>2013</v>
      </c>
      <c r="I4" s="1">
        <f t="shared" si="0"/>
        <v>2014</v>
      </c>
      <c r="J4" s="1">
        <f t="shared" si="0"/>
        <v>2015</v>
      </c>
      <c r="K4" s="1">
        <f t="shared" si="0"/>
        <v>2016</v>
      </c>
    </row>
    <row r="5" spans="1:11" ht="20.100000000000001" customHeight="1">
      <c r="D5" s="2"/>
      <c r="E5" s="3" t="s">
        <v>7</v>
      </c>
      <c r="F5" s="2" t="s">
        <v>305</v>
      </c>
    </row>
    <row r="6" spans="1:11" ht="20.100000000000001" customHeight="1">
      <c r="D6" s="2"/>
      <c r="E6" s="3" t="s">
        <v>306</v>
      </c>
      <c r="F6" s="2" t="s">
        <v>420</v>
      </c>
      <c r="G6" s="4">
        <f>SUM(G7:G8)</f>
        <v>2</v>
      </c>
      <c r="H6" s="4">
        <f t="shared" ref="H6:K6" si="1">SUM(H7:H8)</f>
        <v>0</v>
      </c>
      <c r="I6" s="4">
        <f t="shared" si="1"/>
        <v>0</v>
      </c>
      <c r="J6" s="4">
        <f t="shared" si="1"/>
        <v>0</v>
      </c>
      <c r="K6" s="4">
        <f t="shared" si="1"/>
        <v>0</v>
      </c>
    </row>
    <row r="7" spans="1:11" ht="20.100000000000001" customHeight="1">
      <c r="D7" s="2"/>
      <c r="E7" s="3" t="s">
        <v>421</v>
      </c>
      <c r="F7" s="2" t="s">
        <v>422</v>
      </c>
      <c r="G7" s="4">
        <v>1</v>
      </c>
      <c r="H7" s="4"/>
      <c r="I7" s="4"/>
      <c r="J7" s="4"/>
      <c r="K7" s="4"/>
    </row>
    <row r="8" spans="1:11" ht="20.100000000000001" customHeight="1">
      <c r="D8" s="2"/>
      <c r="E8" s="3" t="s">
        <v>423</v>
      </c>
      <c r="F8" s="2" t="s">
        <v>424</v>
      </c>
      <c r="G8" s="4">
        <v>1</v>
      </c>
      <c r="H8" s="4"/>
      <c r="I8" s="4"/>
      <c r="J8" s="4"/>
      <c r="K8" s="4"/>
    </row>
    <row r="9" spans="1:11" ht="20.100000000000001" customHeight="1">
      <c r="D9" s="2"/>
      <c r="E9" s="3" t="s">
        <v>307</v>
      </c>
      <c r="F9" s="2" t="s">
        <v>425</v>
      </c>
      <c r="G9" s="4">
        <f>SUM(G10:G13)</f>
        <v>-4</v>
      </c>
      <c r="H9" s="4">
        <f t="shared" ref="H9:K9" si="2">SUM(H10:H13)</f>
        <v>0</v>
      </c>
      <c r="I9" s="4">
        <f t="shared" si="2"/>
        <v>0</v>
      </c>
      <c r="J9" s="4">
        <f t="shared" si="2"/>
        <v>0</v>
      </c>
      <c r="K9" s="4">
        <f t="shared" si="2"/>
        <v>0</v>
      </c>
    </row>
    <row r="10" spans="1:11" ht="20.100000000000001" customHeight="1">
      <c r="D10" s="2"/>
      <c r="E10" s="3" t="s">
        <v>426</v>
      </c>
      <c r="F10" s="2" t="s">
        <v>427</v>
      </c>
      <c r="G10" s="4">
        <v>-1</v>
      </c>
      <c r="H10" s="4"/>
      <c r="I10" s="4"/>
      <c r="J10" s="4"/>
      <c r="K10" s="4"/>
    </row>
    <row r="11" spans="1:11" ht="20.100000000000001" customHeight="1">
      <c r="D11" s="2"/>
      <c r="E11" s="3" t="s">
        <v>428</v>
      </c>
      <c r="F11" s="2" t="s">
        <v>429</v>
      </c>
      <c r="G11" s="4">
        <v>-1</v>
      </c>
      <c r="H11" s="4"/>
      <c r="I11" s="4"/>
      <c r="J11" s="4"/>
      <c r="K11" s="4"/>
    </row>
    <row r="12" spans="1:11" ht="20.100000000000001" customHeight="1">
      <c r="D12" s="2"/>
      <c r="E12" s="3" t="s">
        <v>430</v>
      </c>
      <c r="F12" s="2" t="s">
        <v>431</v>
      </c>
      <c r="G12" s="4">
        <v>-1</v>
      </c>
      <c r="H12" s="4"/>
      <c r="I12" s="4"/>
      <c r="J12" s="4"/>
      <c r="K12" s="4"/>
    </row>
    <row r="13" spans="1:11" ht="20.100000000000001" customHeight="1">
      <c r="D13" s="2"/>
      <c r="E13" s="3" t="s">
        <v>432</v>
      </c>
      <c r="F13" s="2" t="s">
        <v>433</v>
      </c>
      <c r="G13" s="4">
        <v>-1</v>
      </c>
      <c r="H13" s="4"/>
      <c r="I13" s="4"/>
      <c r="J13" s="4"/>
      <c r="K13" s="4"/>
    </row>
    <row r="14" spans="1:11" ht="20.100000000000001" customHeight="1">
      <c r="D14" s="2" t="s">
        <v>436</v>
      </c>
      <c r="E14" s="3"/>
      <c r="F14" s="2" t="s">
        <v>357</v>
      </c>
      <c r="G14" s="4">
        <f>G6+G9</f>
        <v>-2</v>
      </c>
      <c r="H14" s="4">
        <f t="shared" ref="H14:K14" si="3">H6+H9</f>
        <v>0</v>
      </c>
      <c r="I14" s="4">
        <f t="shared" si="3"/>
        <v>0</v>
      </c>
      <c r="J14" s="4">
        <f t="shared" si="3"/>
        <v>0</v>
      </c>
      <c r="K14" s="4">
        <f t="shared" si="3"/>
        <v>0</v>
      </c>
    </row>
    <row r="15" spans="1:11" ht="20.100000000000001" customHeight="1">
      <c r="D15" s="2"/>
      <c r="E15" s="3" t="s">
        <v>9</v>
      </c>
      <c r="F15" s="2" t="s">
        <v>358</v>
      </c>
    </row>
    <row r="16" spans="1:11" ht="20.100000000000001" customHeight="1">
      <c r="D16" s="2"/>
      <c r="E16" s="3" t="s">
        <v>359</v>
      </c>
      <c r="F16" s="2" t="s">
        <v>360</v>
      </c>
      <c r="G16" s="4">
        <v>0</v>
      </c>
      <c r="H16" s="4"/>
      <c r="I16" s="4"/>
      <c r="J16" s="4"/>
      <c r="K16" s="4"/>
    </row>
    <row r="17" spans="4:11" ht="20.100000000000001" customHeight="1">
      <c r="D17" s="2"/>
      <c r="E17" s="3" t="s">
        <v>361</v>
      </c>
      <c r="F17" s="2" t="s">
        <v>362</v>
      </c>
      <c r="G17" s="4">
        <v>1</v>
      </c>
      <c r="H17" s="4"/>
      <c r="I17" s="4"/>
      <c r="J17" s="4"/>
      <c r="K17" s="4"/>
    </row>
    <row r="18" spans="4:11" ht="20.100000000000001" customHeight="1">
      <c r="D18" s="2"/>
      <c r="E18" s="3" t="s">
        <v>363</v>
      </c>
      <c r="F18" s="2" t="s">
        <v>364</v>
      </c>
      <c r="G18" s="4">
        <v>0</v>
      </c>
      <c r="H18" s="4"/>
      <c r="I18" s="4"/>
      <c r="J18" s="4"/>
      <c r="K18" s="4"/>
    </row>
    <row r="19" spans="4:11" ht="20.100000000000001" customHeight="1">
      <c r="D19" s="2"/>
      <c r="E19" s="3" t="s">
        <v>365</v>
      </c>
      <c r="F19" s="2" t="s">
        <v>366</v>
      </c>
      <c r="G19" s="4">
        <v>1</v>
      </c>
      <c r="H19" s="4"/>
      <c r="I19" s="4"/>
      <c r="J19" s="4"/>
      <c r="K19" s="4"/>
    </row>
    <row r="20" spans="4:11" ht="20.100000000000001" customHeight="1">
      <c r="D20" s="2"/>
      <c r="E20" s="3" t="s">
        <v>367</v>
      </c>
      <c r="F20" s="2" t="s">
        <v>368</v>
      </c>
      <c r="G20" s="4">
        <v>0</v>
      </c>
      <c r="H20" s="4"/>
      <c r="I20" s="4"/>
      <c r="J20" s="4"/>
      <c r="K20" s="4"/>
    </row>
    <row r="21" spans="4:11" ht="20.100000000000001" customHeight="1">
      <c r="D21" s="2"/>
      <c r="E21" s="3" t="s">
        <v>369</v>
      </c>
      <c r="F21" s="2" t="s">
        <v>370</v>
      </c>
      <c r="G21" s="4">
        <v>1</v>
      </c>
      <c r="H21" s="4"/>
      <c r="I21" s="4"/>
      <c r="J21" s="4"/>
      <c r="K21" s="4"/>
    </row>
    <row r="22" spans="4:11" ht="20.100000000000001" customHeight="1">
      <c r="D22" s="2"/>
      <c r="E22" s="3" t="s">
        <v>371</v>
      </c>
      <c r="F22" s="2" t="s">
        <v>372</v>
      </c>
      <c r="G22" s="4">
        <v>1</v>
      </c>
      <c r="H22" s="4"/>
      <c r="I22" s="4"/>
      <c r="J22" s="4"/>
      <c r="K22" s="4"/>
    </row>
    <row r="23" spans="4:11" ht="20.100000000000001" customHeight="1">
      <c r="D23" s="2"/>
      <c r="E23" s="3" t="s">
        <v>373</v>
      </c>
      <c r="F23" s="2" t="s">
        <v>374</v>
      </c>
      <c r="G23" s="4">
        <v>1</v>
      </c>
      <c r="H23" s="4"/>
      <c r="I23" s="4"/>
      <c r="J23" s="4"/>
      <c r="K23" s="4"/>
    </row>
    <row r="24" spans="4:11" ht="20.100000000000001" customHeight="1">
      <c r="D24" s="2"/>
      <c r="E24" s="3" t="s">
        <v>375</v>
      </c>
      <c r="F24" s="2" t="s">
        <v>376</v>
      </c>
      <c r="G24" s="4">
        <v>0</v>
      </c>
      <c r="H24" s="4"/>
      <c r="I24" s="4"/>
      <c r="J24" s="4"/>
      <c r="K24" s="4"/>
    </row>
    <row r="25" spans="4:11" ht="20.100000000000001" customHeight="1">
      <c r="D25" s="2"/>
      <c r="E25" s="3"/>
      <c r="F25" s="2" t="s">
        <v>377</v>
      </c>
      <c r="G25" s="4">
        <f>SUM(G16:G24)</f>
        <v>5</v>
      </c>
      <c r="H25" s="4">
        <f t="shared" ref="H25:K25" si="4">SUM(H16:H24)</f>
        <v>0</v>
      </c>
      <c r="I25" s="4">
        <f t="shared" si="4"/>
        <v>0</v>
      </c>
      <c r="J25" s="4">
        <f t="shared" si="4"/>
        <v>0</v>
      </c>
      <c r="K25" s="4">
        <f t="shared" si="4"/>
        <v>0</v>
      </c>
    </row>
    <row r="26" spans="4:11" ht="20.100000000000001" customHeight="1">
      <c r="D26" s="2"/>
      <c r="E26" s="3" t="s">
        <v>38</v>
      </c>
      <c r="F26" s="2" t="s">
        <v>378</v>
      </c>
    </row>
    <row r="27" spans="4:11" ht="20.100000000000001" customHeight="1">
      <c r="D27" s="2"/>
      <c r="E27" s="3" t="s">
        <v>379</v>
      </c>
      <c r="F27" s="2" t="s">
        <v>380</v>
      </c>
      <c r="G27" s="4">
        <f>SUM(G28:G31)</f>
        <v>2</v>
      </c>
      <c r="H27" s="4">
        <f t="shared" ref="H27:K27" si="5">SUM(H28:H31)</f>
        <v>0</v>
      </c>
      <c r="I27" s="4">
        <f t="shared" si="5"/>
        <v>0</v>
      </c>
      <c r="J27" s="4">
        <f t="shared" si="5"/>
        <v>0</v>
      </c>
      <c r="K27" s="4">
        <f t="shared" si="5"/>
        <v>0</v>
      </c>
    </row>
    <row r="28" spans="4:11" ht="20.100000000000001" customHeight="1">
      <c r="D28" s="2"/>
      <c r="E28" s="3" t="s">
        <v>381</v>
      </c>
      <c r="F28" s="2" t="s">
        <v>382</v>
      </c>
      <c r="G28" s="4">
        <v>1</v>
      </c>
      <c r="H28" s="4"/>
      <c r="I28" s="4"/>
      <c r="J28" s="4"/>
      <c r="K28" s="4"/>
    </row>
    <row r="29" spans="4:11" ht="20.100000000000001" customHeight="1">
      <c r="D29" s="2"/>
      <c r="E29" s="3" t="s">
        <v>383</v>
      </c>
      <c r="F29" s="2" t="s">
        <v>384</v>
      </c>
      <c r="G29" s="4">
        <v>1</v>
      </c>
      <c r="H29" s="4"/>
      <c r="I29" s="4"/>
      <c r="J29" s="4"/>
      <c r="K29" s="4"/>
    </row>
    <row r="30" spans="4:11" ht="20.100000000000001" customHeight="1">
      <c r="D30" s="2"/>
      <c r="E30" s="3" t="s">
        <v>385</v>
      </c>
      <c r="F30" s="2" t="s">
        <v>386</v>
      </c>
      <c r="G30" s="4">
        <v>0</v>
      </c>
      <c r="H30" s="4"/>
      <c r="I30" s="4"/>
      <c r="J30" s="4"/>
      <c r="K30" s="4"/>
    </row>
    <row r="31" spans="4:11" ht="20.100000000000001" customHeight="1">
      <c r="D31" s="2"/>
      <c r="E31" s="3" t="s">
        <v>387</v>
      </c>
      <c r="F31" s="2" t="s">
        <v>388</v>
      </c>
      <c r="G31" s="4">
        <v>0</v>
      </c>
      <c r="H31" s="4"/>
      <c r="I31" s="4"/>
      <c r="J31" s="4"/>
      <c r="K31" s="4"/>
    </row>
    <row r="32" spans="4:11" ht="20.100000000000001" customHeight="1">
      <c r="D32" s="2"/>
      <c r="E32" s="3" t="s">
        <v>389</v>
      </c>
      <c r="F32" s="2" t="s">
        <v>390</v>
      </c>
      <c r="G32" s="4">
        <f>G33+G36+G41+G42+G43+G44</f>
        <v>0</v>
      </c>
      <c r="H32" s="4">
        <f t="shared" ref="H32:K32" si="6">H33+H36+H41+H42+H43+H44</f>
        <v>0</v>
      </c>
      <c r="I32" s="4">
        <f t="shared" si="6"/>
        <v>0</v>
      </c>
      <c r="J32" s="4">
        <f t="shared" si="6"/>
        <v>0</v>
      </c>
      <c r="K32" s="4">
        <f t="shared" si="6"/>
        <v>0</v>
      </c>
    </row>
    <row r="33" spans="4:11" ht="20.100000000000001" customHeight="1">
      <c r="D33" s="2"/>
      <c r="E33" s="3" t="s">
        <v>391</v>
      </c>
      <c r="F33" s="2" t="s">
        <v>392</v>
      </c>
      <c r="G33" s="4">
        <f>SUM(G34:G35)</f>
        <v>2</v>
      </c>
      <c r="H33" s="4">
        <f t="shared" ref="H33:K33" si="7">SUM(H34:H35)</f>
        <v>0</v>
      </c>
      <c r="I33" s="4">
        <f t="shared" si="7"/>
        <v>0</v>
      </c>
      <c r="J33" s="4">
        <f t="shared" si="7"/>
        <v>0</v>
      </c>
      <c r="K33" s="4">
        <f t="shared" si="7"/>
        <v>0</v>
      </c>
    </row>
    <row r="34" spans="4:11" ht="20.100000000000001" customHeight="1">
      <c r="D34" s="2"/>
      <c r="E34" s="3" t="s">
        <v>393</v>
      </c>
      <c r="F34" s="2" t="s">
        <v>394</v>
      </c>
      <c r="G34" s="4">
        <v>1</v>
      </c>
      <c r="H34" s="4"/>
      <c r="I34" s="4"/>
      <c r="J34" s="4"/>
      <c r="K34" s="4"/>
    </row>
    <row r="35" spans="4:11" ht="20.100000000000001" customHeight="1">
      <c r="D35" s="2"/>
      <c r="E35" s="3" t="s">
        <v>395</v>
      </c>
      <c r="F35" s="2" t="s">
        <v>396</v>
      </c>
      <c r="G35" s="4">
        <v>1</v>
      </c>
      <c r="H35" s="4"/>
      <c r="I35" s="4"/>
      <c r="J35" s="4"/>
      <c r="K35" s="4"/>
    </row>
    <row r="36" spans="4:11" ht="20.100000000000001" customHeight="1">
      <c r="D36" s="2"/>
      <c r="E36" s="3" t="s">
        <v>397</v>
      </c>
      <c r="F36" s="2" t="s">
        <v>398</v>
      </c>
      <c r="G36" s="4">
        <f>SUM(G37:G40)</f>
        <v>-4</v>
      </c>
      <c r="H36" s="4">
        <f t="shared" ref="H36:K36" si="8">SUM(H37:H40)</f>
        <v>0</v>
      </c>
      <c r="I36" s="4">
        <f t="shared" si="8"/>
        <v>0</v>
      </c>
      <c r="J36" s="4">
        <f t="shared" si="8"/>
        <v>0</v>
      </c>
      <c r="K36" s="4">
        <f t="shared" si="8"/>
        <v>0</v>
      </c>
    </row>
    <row r="37" spans="4:11" ht="20.100000000000001" customHeight="1">
      <c r="D37" s="2"/>
      <c r="E37" s="3" t="s">
        <v>399</v>
      </c>
      <c r="F37" s="2" t="s">
        <v>400</v>
      </c>
      <c r="G37" s="4">
        <v>-1</v>
      </c>
      <c r="H37" s="4"/>
      <c r="I37" s="4"/>
      <c r="J37" s="4"/>
      <c r="K37" s="4"/>
    </row>
    <row r="38" spans="4:11" ht="20.100000000000001" customHeight="1">
      <c r="D38" s="2"/>
      <c r="E38" s="3" t="s">
        <v>401</v>
      </c>
      <c r="F38" s="2" t="s">
        <v>402</v>
      </c>
      <c r="G38" s="4">
        <v>-1</v>
      </c>
      <c r="H38" s="4"/>
      <c r="I38" s="4"/>
      <c r="J38" s="4"/>
      <c r="K38" s="4"/>
    </row>
    <row r="39" spans="4:11" ht="20.100000000000001" customHeight="1">
      <c r="D39" s="2"/>
      <c r="E39" s="3" t="s">
        <v>403</v>
      </c>
      <c r="F39" s="2" t="s">
        <v>404</v>
      </c>
      <c r="G39" s="4">
        <v>-1</v>
      </c>
      <c r="H39" s="4"/>
      <c r="I39" s="4"/>
      <c r="J39" s="4"/>
      <c r="K39" s="4"/>
    </row>
    <row r="40" spans="4:11" ht="20.100000000000001" customHeight="1">
      <c r="D40" s="2"/>
      <c r="E40" s="3" t="s">
        <v>405</v>
      </c>
      <c r="F40" s="2" t="s">
        <v>406</v>
      </c>
      <c r="G40" s="4">
        <v>-1</v>
      </c>
      <c r="H40" s="4"/>
      <c r="I40" s="4"/>
      <c r="J40" s="4"/>
      <c r="K40" s="4"/>
    </row>
    <row r="41" spans="4:11" ht="20.100000000000001" customHeight="1">
      <c r="D41" s="2"/>
      <c r="E41" s="3" t="s">
        <v>407</v>
      </c>
      <c r="F41" s="2" t="s">
        <v>408</v>
      </c>
      <c r="G41" s="4">
        <v>1</v>
      </c>
      <c r="H41" s="4"/>
      <c r="I41" s="4"/>
      <c r="J41" s="4"/>
      <c r="K41" s="4"/>
    </row>
    <row r="42" spans="4:11" ht="20.100000000000001" customHeight="1">
      <c r="D42" s="2"/>
      <c r="E42" s="3" t="s">
        <v>409</v>
      </c>
      <c r="F42" s="2" t="s">
        <v>410</v>
      </c>
      <c r="G42" s="4">
        <v>0</v>
      </c>
      <c r="H42" s="4"/>
      <c r="I42" s="4"/>
      <c r="J42" s="4"/>
      <c r="K42" s="4"/>
    </row>
    <row r="43" spans="4:11" ht="20.100000000000001" customHeight="1">
      <c r="D43" s="2"/>
      <c r="E43" s="3" t="s">
        <v>411</v>
      </c>
      <c r="F43" s="2" t="s">
        <v>412</v>
      </c>
      <c r="G43" s="4">
        <v>1</v>
      </c>
      <c r="H43" s="4"/>
      <c r="I43" s="4"/>
      <c r="J43" s="4"/>
      <c r="K43" s="4"/>
    </row>
    <row r="44" spans="4:11" ht="20.100000000000001" customHeight="1">
      <c r="D44" s="2"/>
      <c r="E44" s="3" t="s">
        <v>413</v>
      </c>
      <c r="F44" s="2" t="s">
        <v>414</v>
      </c>
      <c r="G44" s="4">
        <v>0</v>
      </c>
      <c r="H44" s="4"/>
      <c r="I44" s="4"/>
      <c r="J44" s="4"/>
      <c r="K44" s="4"/>
    </row>
    <row r="45" spans="4:11" ht="20.100000000000001" customHeight="1">
      <c r="D45" s="2"/>
      <c r="E45" s="3"/>
      <c r="F45" s="2" t="s">
        <v>415</v>
      </c>
      <c r="G45" s="4">
        <f>G27+G32</f>
        <v>2</v>
      </c>
      <c r="H45" s="4">
        <f t="shared" ref="H45:K45" si="9">H27+H32</f>
        <v>0</v>
      </c>
      <c r="I45" s="4">
        <f t="shared" si="9"/>
        <v>0</v>
      </c>
      <c r="J45" s="4">
        <f t="shared" si="9"/>
        <v>0</v>
      </c>
      <c r="K45" s="4">
        <f t="shared" si="9"/>
        <v>0</v>
      </c>
    </row>
    <row r="46" spans="4:11" ht="20.100000000000001" customHeight="1">
      <c r="D46" s="2"/>
      <c r="E46" s="3" t="s">
        <v>39</v>
      </c>
      <c r="F46" s="2" t="s">
        <v>416</v>
      </c>
      <c r="G46" s="4">
        <v>1</v>
      </c>
      <c r="H46" s="4"/>
      <c r="I46" s="4"/>
      <c r="J46" s="4"/>
      <c r="K46" s="4"/>
    </row>
    <row r="47" spans="4:11" ht="20.100000000000001" customHeight="1">
      <c r="D47" s="2"/>
      <c r="E47" s="3" t="s">
        <v>45</v>
      </c>
      <c r="F47" s="2" t="s">
        <v>417</v>
      </c>
      <c r="G47" s="4">
        <f>G14+G25+G45+G46</f>
        <v>6</v>
      </c>
      <c r="H47" s="4">
        <f t="shared" ref="H47:K47" si="10">H14+H25+H45+H46</f>
        <v>0</v>
      </c>
      <c r="I47" s="4">
        <f t="shared" si="10"/>
        <v>0</v>
      </c>
      <c r="J47" s="4">
        <f t="shared" si="10"/>
        <v>0</v>
      </c>
      <c r="K47" s="4">
        <f t="shared" si="10"/>
        <v>0</v>
      </c>
    </row>
    <row r="48" spans="4:11" ht="20.100000000000001" customHeight="1">
      <c r="D48" s="2"/>
      <c r="E48" s="3" t="s">
        <v>159</v>
      </c>
      <c r="F48" s="2" t="s">
        <v>418</v>
      </c>
      <c r="G48" s="4">
        <v>1</v>
      </c>
      <c r="H48" s="4"/>
      <c r="I48" s="4"/>
      <c r="J48" s="4"/>
      <c r="K48" s="4"/>
    </row>
    <row r="49" spans="4:11" ht="20.100000000000001" customHeight="1">
      <c r="D49" s="2"/>
      <c r="E49" s="3" t="s">
        <v>160</v>
      </c>
      <c r="F49" s="2" t="s">
        <v>419</v>
      </c>
      <c r="G49" s="4">
        <f>G47+G48</f>
        <v>7</v>
      </c>
      <c r="H49" s="4">
        <f t="shared" ref="H49:K49" si="11">H47+H48</f>
        <v>0</v>
      </c>
      <c r="I49" s="4">
        <f t="shared" si="11"/>
        <v>0</v>
      </c>
      <c r="J49" s="4">
        <f t="shared" si="11"/>
        <v>0</v>
      </c>
      <c r="K49" s="4">
        <f t="shared" si="11"/>
        <v>0</v>
      </c>
    </row>
    <row r="50" spans="4:11">
      <c r="D50" s="64" t="s">
        <v>536</v>
      </c>
    </row>
  </sheetData>
  <mergeCells count="1">
    <mergeCell ref="D3:K3"/>
  </mergeCells>
  <conditionalFormatting sqref="G7:K8 G10:K13 G16:K24 G28:K31 G34:K35 G37:K44 G46:K46 G48:K48">
    <cfRule type="containsBlanks" dxfId="10" priority="1">
      <formula>LEN(TRIM(G7))=0</formula>
    </cfRule>
  </conditionalFormatting>
  <hyperlinks>
    <hyperlink ref="A1" location="T!A1" display="TURINYS"/>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21">
    <tabColor rgb="FFFFFF00"/>
  </sheetPr>
  <dimension ref="A1:K13"/>
  <sheetViews>
    <sheetView showGridLines="0" zoomScale="90" zoomScaleNormal="90" workbookViewId="0">
      <pane xSplit="6" ySplit="4" topLeftCell="G5" activePane="bottomRight" state="frozen"/>
      <selection activeCell="G5" sqref="G5"/>
      <selection pane="topRight" activeCell="G5" sqref="G5"/>
      <selection pane="bottomLeft" activeCell="G5" sqref="G5"/>
      <selection pane="bottomRight" activeCell="J28" sqref="J28"/>
    </sheetView>
  </sheetViews>
  <sheetFormatPr defaultRowHeight="13.2"/>
  <cols>
    <col min="1" max="1" width="10.6640625" style="72" customWidth="1"/>
    <col min="2" max="3" width="1" style="72" hidden="1" customWidth="1"/>
    <col min="4" max="4" width="9.109375" customWidth="1"/>
    <col min="5" max="5" width="6" customWidth="1"/>
    <col min="6" max="6" width="37.33203125" bestFit="1" customWidth="1"/>
  </cols>
  <sheetData>
    <row r="1" spans="1:11">
      <c r="A1" s="77" t="s">
        <v>676</v>
      </c>
    </row>
    <row r="3" spans="1:11" s="36" customFormat="1" ht="17.100000000000001" customHeight="1">
      <c r="A3" s="72"/>
      <c r="B3" s="72"/>
      <c r="C3" s="72"/>
      <c r="D3" s="90" t="s">
        <v>493</v>
      </c>
      <c r="E3" s="91"/>
      <c r="F3" s="91"/>
      <c r="G3" s="91"/>
      <c r="H3" s="91"/>
      <c r="I3" s="91"/>
      <c r="J3" s="91"/>
      <c r="K3" s="92"/>
    </row>
    <row r="4" spans="1:11" s="36" customFormat="1" ht="30" customHeight="1">
      <c r="A4" s="72"/>
      <c r="B4" s="72"/>
      <c r="C4" s="72"/>
      <c r="D4" s="1" t="s">
        <v>0</v>
      </c>
      <c r="E4" s="1" t="s">
        <v>1</v>
      </c>
      <c r="F4" s="1" t="s">
        <v>2</v>
      </c>
      <c r="G4" s="1">
        <f>PN!G4</f>
        <v>2012</v>
      </c>
      <c r="H4" s="1">
        <f t="shared" ref="H4:K4" si="0">G4+1</f>
        <v>2013</v>
      </c>
      <c r="I4" s="1">
        <f t="shared" si="0"/>
        <v>2014</v>
      </c>
      <c r="J4" s="1">
        <f t="shared" si="0"/>
        <v>2015</v>
      </c>
      <c r="K4" s="1">
        <f t="shared" si="0"/>
        <v>2016</v>
      </c>
    </row>
    <row r="5" spans="1:11" s="36" customFormat="1" ht="20.100000000000001" customHeight="1">
      <c r="A5" s="72"/>
      <c r="B5" s="72"/>
      <c r="C5" s="72"/>
      <c r="D5" s="2" t="s">
        <v>488</v>
      </c>
      <c r="E5" s="3" t="s">
        <v>7</v>
      </c>
      <c r="F5" s="2" t="s">
        <v>487</v>
      </c>
      <c r="G5" s="4">
        <v>416</v>
      </c>
      <c r="H5" s="4">
        <v>416</v>
      </c>
      <c r="I5" s="4">
        <v>416</v>
      </c>
      <c r="J5" s="4">
        <v>416</v>
      </c>
      <c r="K5" s="4">
        <v>416</v>
      </c>
    </row>
    <row r="6" spans="1:11" s="36" customFormat="1" ht="20.100000000000001" customHeight="1">
      <c r="A6" s="72"/>
      <c r="B6" s="72"/>
      <c r="C6" s="72"/>
      <c r="D6" s="2" t="s">
        <v>486</v>
      </c>
      <c r="E6" s="3" t="s">
        <v>9</v>
      </c>
      <c r="F6" s="2" t="s">
        <v>224</v>
      </c>
      <c r="G6" s="4">
        <v>-2274</v>
      </c>
      <c r="H6" s="4">
        <v>-2274</v>
      </c>
      <c r="I6" s="4">
        <v>-2274</v>
      </c>
      <c r="J6" s="4">
        <v>-2274</v>
      </c>
      <c r="K6" s="4">
        <v>-2104</v>
      </c>
    </row>
    <row r="7" spans="1:11" s="36" customFormat="1" ht="20.100000000000001" customHeight="1">
      <c r="A7" s="72"/>
      <c r="B7" s="72"/>
      <c r="C7" s="72"/>
      <c r="D7" s="2" t="s">
        <v>13</v>
      </c>
      <c r="E7" s="3" t="s">
        <v>38</v>
      </c>
      <c r="F7" s="2" t="s">
        <v>230</v>
      </c>
      <c r="G7" s="4">
        <v>-51</v>
      </c>
      <c r="H7" s="4">
        <v>-51</v>
      </c>
      <c r="I7" s="4">
        <v>-51</v>
      </c>
      <c r="J7" s="4">
        <v>-51</v>
      </c>
      <c r="K7" s="4">
        <v>-21</v>
      </c>
    </row>
    <row r="8" spans="1:11" s="36" customFormat="1" ht="20.100000000000001" customHeight="1">
      <c r="A8" s="72"/>
      <c r="B8" s="72"/>
      <c r="C8" s="72"/>
      <c r="D8" s="2" t="s">
        <v>235</v>
      </c>
      <c r="E8" s="3" t="s">
        <v>39</v>
      </c>
      <c r="F8" s="2" t="s">
        <v>234</v>
      </c>
      <c r="G8" s="4">
        <v>-671</v>
      </c>
      <c r="H8" s="4">
        <v>-671</v>
      </c>
      <c r="I8" s="4">
        <v>-671</v>
      </c>
      <c r="J8" s="4">
        <v>-671</v>
      </c>
      <c r="K8" s="4">
        <v>-532</v>
      </c>
    </row>
    <row r="9" spans="1:11" s="36" customFormat="1" ht="20.100000000000001" customHeight="1">
      <c r="A9" s="72"/>
      <c r="B9" s="72"/>
      <c r="C9" s="72"/>
      <c r="D9" s="2" t="s">
        <v>262</v>
      </c>
      <c r="E9" s="3" t="s">
        <v>45</v>
      </c>
      <c r="F9" s="2" t="s">
        <v>261</v>
      </c>
      <c r="G9" s="4">
        <v>686</v>
      </c>
      <c r="H9" s="4">
        <v>686</v>
      </c>
      <c r="I9" s="4">
        <v>686</v>
      </c>
      <c r="J9" s="4">
        <v>686</v>
      </c>
      <c r="K9" s="4">
        <v>686</v>
      </c>
    </row>
    <row r="10" spans="1:11" s="36" customFormat="1" ht="20.100000000000001" customHeight="1">
      <c r="A10" s="72"/>
      <c r="B10" s="72"/>
      <c r="C10" s="72"/>
      <c r="D10" s="2" t="s">
        <v>264</v>
      </c>
      <c r="E10" s="3" t="s">
        <v>159</v>
      </c>
      <c r="F10" s="2" t="s">
        <v>263</v>
      </c>
      <c r="G10" s="38">
        <v>1.5</v>
      </c>
      <c r="H10" s="38">
        <v>1.5</v>
      </c>
      <c r="I10" s="38">
        <v>1.5</v>
      </c>
      <c r="J10" s="38">
        <v>1.5</v>
      </c>
      <c r="K10" s="38">
        <v>1.5</v>
      </c>
    </row>
    <row r="11" spans="1:11" s="36" customFormat="1" ht="20.100000000000001" customHeight="1">
      <c r="A11" s="72"/>
      <c r="B11" s="72"/>
      <c r="C11" s="72"/>
      <c r="D11" s="2" t="s">
        <v>21</v>
      </c>
      <c r="E11" s="3" t="s">
        <v>160</v>
      </c>
      <c r="F11" s="2" t="s">
        <v>265</v>
      </c>
      <c r="G11" s="4">
        <v>-384</v>
      </c>
      <c r="H11" s="4">
        <v>-384</v>
      </c>
      <c r="I11" s="4">
        <v>-384</v>
      </c>
      <c r="J11" s="4">
        <v>-384</v>
      </c>
      <c r="K11" s="4">
        <v>-565</v>
      </c>
    </row>
    <row r="12" spans="1:11" s="36" customFormat="1" ht="20.100000000000001" customHeight="1">
      <c r="A12" s="72"/>
      <c r="B12" s="72"/>
      <c r="C12" s="72"/>
      <c r="D12" s="2" t="s">
        <v>436</v>
      </c>
      <c r="E12" s="3" t="s">
        <v>162</v>
      </c>
      <c r="F12" s="2" t="s">
        <v>357</v>
      </c>
      <c r="G12" s="4">
        <v>1584</v>
      </c>
      <c r="H12" s="4">
        <v>1584</v>
      </c>
      <c r="I12" s="4">
        <v>1584</v>
      </c>
      <c r="J12" s="4">
        <v>1584</v>
      </c>
      <c r="K12" s="4">
        <v>1412</v>
      </c>
    </row>
    <row r="13" spans="1:11">
      <c r="D13" s="64" t="s">
        <v>536</v>
      </c>
    </row>
  </sheetData>
  <mergeCells count="1">
    <mergeCell ref="D3:K3"/>
  </mergeCells>
  <conditionalFormatting sqref="G4 G5:K12">
    <cfRule type="containsBlanks" dxfId="9" priority="4">
      <formula>LEN(TRIM(G4))=0</formula>
    </cfRule>
  </conditionalFormatting>
  <hyperlinks>
    <hyperlink ref="A1" location="T!A1" display="TURINYS"/>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6">
    <tabColor rgb="FF00B0F0"/>
  </sheetPr>
  <dimension ref="A1:P23"/>
  <sheetViews>
    <sheetView showGridLines="0" zoomScale="90" zoomScaleNormal="90" workbookViewId="0">
      <pane xSplit="6" ySplit="4" topLeftCell="G5" activePane="bottomRight" state="frozen"/>
      <selection activeCell="K13" sqref="K13"/>
      <selection pane="topRight" activeCell="K13" sqref="K13"/>
      <selection pane="bottomLeft" activeCell="K13" sqref="K13"/>
      <selection pane="bottomRight" activeCell="G10" sqref="G10"/>
    </sheetView>
  </sheetViews>
  <sheetFormatPr defaultRowHeight="13.2" outlineLevelCol="1"/>
  <cols>
    <col min="1" max="1" width="10.6640625" style="72" customWidth="1"/>
    <col min="2" max="3" width="1" style="72" hidden="1" customWidth="1"/>
    <col min="4" max="4" width="5.88671875" bestFit="1" customWidth="1"/>
    <col min="5" max="5" width="13.6640625" customWidth="1"/>
    <col min="6" max="6" width="34.5546875" customWidth="1"/>
    <col min="13" max="16" width="9.109375" customWidth="1" outlineLevel="1"/>
  </cols>
  <sheetData>
    <row r="1" spans="1:16" s="40" customFormat="1">
      <c r="A1" s="77" t="s">
        <v>676</v>
      </c>
      <c r="B1" s="72"/>
      <c r="C1" s="72"/>
    </row>
    <row r="2" spans="1:16" s="40" customFormat="1">
      <c r="A2" s="72"/>
      <c r="B2" s="72"/>
      <c r="C2" s="72"/>
    </row>
    <row r="3" spans="1:16" s="40" customFormat="1" ht="17.100000000000001" customHeight="1">
      <c r="A3" s="72"/>
      <c r="B3" s="72"/>
      <c r="C3" s="72"/>
      <c r="D3" s="93" t="s">
        <v>559</v>
      </c>
      <c r="E3" s="94"/>
      <c r="F3" s="94"/>
      <c r="G3" s="94"/>
      <c r="H3" s="94"/>
      <c r="I3" s="94"/>
      <c r="J3" s="94"/>
      <c r="K3" s="95"/>
      <c r="M3" s="96" t="s">
        <v>595</v>
      </c>
      <c r="N3" s="97"/>
      <c r="O3" s="97"/>
      <c r="P3" s="98"/>
    </row>
    <row r="4" spans="1:16" s="40" customFormat="1" ht="30" customHeight="1">
      <c r="A4" s="72"/>
      <c r="B4" s="72"/>
      <c r="C4" s="72"/>
      <c r="D4" s="1" t="s">
        <v>1</v>
      </c>
      <c r="E4" s="1" t="s">
        <v>200</v>
      </c>
      <c r="F4" s="2" t="s">
        <v>199</v>
      </c>
      <c r="G4" s="1">
        <f>PN!G4</f>
        <v>2012</v>
      </c>
      <c r="H4" s="1">
        <f t="shared" ref="H4:K4" si="0">G4+1</f>
        <v>2013</v>
      </c>
      <c r="I4" s="1">
        <f t="shared" si="0"/>
        <v>2014</v>
      </c>
      <c r="J4" s="1">
        <f t="shared" si="0"/>
        <v>2015</v>
      </c>
      <c r="K4" s="1">
        <f t="shared" si="0"/>
        <v>2016</v>
      </c>
      <c r="M4" s="37" t="str">
        <f>CONCATENATE(H4," / ",G4)</f>
        <v>2013 / 2012</v>
      </c>
      <c r="N4" s="37" t="str">
        <f>CONCATENATE(I4," / ",H4)</f>
        <v>2014 / 2013</v>
      </c>
      <c r="O4" s="37" t="str">
        <f>CONCATENATE(J4," / ",I4)</f>
        <v>2015 / 2014</v>
      </c>
      <c r="P4" s="37" t="str">
        <f>CONCATENATE(K4," / ",J4)</f>
        <v>2016 / 2015</v>
      </c>
    </row>
    <row r="5" spans="1:16" s="40" customFormat="1" ht="20.100000000000001" customHeight="1">
      <c r="A5" s="72"/>
      <c r="B5" s="72"/>
      <c r="C5" s="72"/>
      <c r="D5" s="3" t="s">
        <v>7</v>
      </c>
      <c r="E5" s="2" t="s">
        <v>217</v>
      </c>
      <c r="F5" s="2" t="s">
        <v>449</v>
      </c>
      <c r="G5" s="4">
        <f>SUMIF(PN!G5:G7,"&lt;0",PN!G5:G7)+SUMIF(PN!G9:G16,"&lt;0",PN!G9:G16)</f>
        <v>-13943</v>
      </c>
      <c r="H5" s="4">
        <f>SUMIF(PN!H5:H7,"&lt;0",PN!H5:H7)+SUMIF(PN!H9:H16,"&lt;0",PN!H9:H16)</f>
        <v>-13943</v>
      </c>
      <c r="I5" s="4">
        <f>SUMIF(PN!I5:I7,"&lt;0",PN!I5:I7)+SUMIF(PN!I9:I16,"&lt;0",PN!I9:I16)</f>
        <v>-13943</v>
      </c>
      <c r="J5" s="4">
        <f>SUMIF(PN!J5:J7,"&lt;0",PN!J5:J7)+SUMIF(PN!J9:J16,"&lt;0",PN!J9:J16)</f>
        <v>-13943</v>
      </c>
      <c r="K5" s="4">
        <f>SUMIF(PN!K5:K7,"&lt;0",PN!K5:K7)+SUMIF(PN!K9:K16,"&lt;0",PN!K9:K16)</f>
        <v>-13321</v>
      </c>
      <c r="M5" s="28">
        <f t="shared" ref="M5" si="1">IFERROR(H5/G5-1,"")</f>
        <v>0</v>
      </c>
      <c r="N5" s="28">
        <f t="shared" ref="N5" si="2">IFERROR(I5/H5-1,"")</f>
        <v>0</v>
      </c>
      <c r="O5" s="28">
        <f t="shared" ref="O5" si="3">IFERROR(J5/I5-1,"")</f>
        <v>0</v>
      </c>
      <c r="P5" s="28">
        <f t="shared" ref="P5" si="4">IFERROR(K5/J5-1,"")</f>
        <v>-4.4610198665997247E-2</v>
      </c>
    </row>
    <row r="6" spans="1:16" s="40" customFormat="1" ht="20.100000000000001" customHeight="1">
      <c r="A6" s="72"/>
      <c r="B6" s="72"/>
      <c r="C6" s="72"/>
      <c r="D6" s="3" t="s">
        <v>9</v>
      </c>
      <c r="E6" s="2" t="s">
        <v>218</v>
      </c>
      <c r="F6" s="2" t="s">
        <v>450</v>
      </c>
      <c r="G6" s="4">
        <f>BA!G71+BA!G72+BA!G77</f>
        <v>834</v>
      </c>
      <c r="H6" s="4">
        <f>BA!H71+BA!H72+BA!H77</f>
        <v>834</v>
      </c>
      <c r="I6" s="4">
        <f>BA!I71+BA!I72+BA!I77</f>
        <v>834</v>
      </c>
      <c r="J6" s="4">
        <f>BA!J71+BA!J72+BA!J77</f>
        <v>834</v>
      </c>
      <c r="K6" s="4">
        <f>BA!K71+BA!K72+BA!K77</f>
        <v>286</v>
      </c>
      <c r="M6" s="28">
        <f t="shared" ref="M6:M23" si="5">IFERROR(H6/G6-1,"")</f>
        <v>0</v>
      </c>
      <c r="N6" s="28">
        <f t="shared" ref="N6:N23" si="6">IFERROR(I6/H6-1,"")</f>
        <v>0</v>
      </c>
      <c r="O6" s="28">
        <f t="shared" ref="O6:O23" si="7">IFERROR(J6/I6-1,"")</f>
        <v>0</v>
      </c>
      <c r="P6" s="28">
        <f t="shared" ref="P6:P23" si="8">IFERROR(K6/J6-1,"")</f>
        <v>-0.65707434052757796</v>
      </c>
    </row>
    <row r="7" spans="1:16" s="40" customFormat="1" ht="20.100000000000001" customHeight="1">
      <c r="A7" s="72"/>
      <c r="B7" s="72"/>
      <c r="C7" s="72"/>
      <c r="D7" s="3" t="s">
        <v>38</v>
      </c>
      <c r="E7" s="2" t="s">
        <v>219</v>
      </c>
      <c r="F7" s="2" t="s">
        <v>451</v>
      </c>
      <c r="G7" s="4">
        <f>BA!G86+BA!G97</f>
        <v>2413</v>
      </c>
      <c r="H7" s="4">
        <f>BA!H86+BA!H97</f>
        <v>2413</v>
      </c>
      <c r="I7" s="4">
        <f>BA!I86+BA!I97</f>
        <v>2413</v>
      </c>
      <c r="J7" s="4">
        <f>BA!J86+BA!J97</f>
        <v>2413</v>
      </c>
      <c r="K7" s="4">
        <f>BA!K86+BA!K97</f>
        <v>2856</v>
      </c>
      <c r="M7" s="28">
        <f t="shared" si="5"/>
        <v>0</v>
      </c>
      <c r="N7" s="28">
        <f t="shared" si="6"/>
        <v>0</v>
      </c>
      <c r="O7" s="28">
        <f t="shared" si="7"/>
        <v>0</v>
      </c>
      <c r="P7" s="28">
        <f t="shared" si="8"/>
        <v>0.18358889349357654</v>
      </c>
    </row>
    <row r="8" spans="1:16" s="40" customFormat="1" ht="20.100000000000001" customHeight="1">
      <c r="A8" s="72"/>
      <c r="B8" s="72"/>
      <c r="C8" s="72"/>
      <c r="D8" s="3" t="s">
        <v>39</v>
      </c>
      <c r="E8" s="2" t="s">
        <v>225</v>
      </c>
      <c r="F8" s="2" t="s">
        <v>452</v>
      </c>
      <c r="G8" s="4">
        <f>BA!G37+BA!G55</f>
        <v>5276</v>
      </c>
      <c r="H8" s="4">
        <f>BA!H37+BA!H55</f>
        <v>5276</v>
      </c>
      <c r="I8" s="4">
        <f>BA!I37+BA!I55</f>
        <v>5276</v>
      </c>
      <c r="J8" s="4">
        <f>BA!J37+BA!J55</f>
        <v>5276</v>
      </c>
      <c r="K8" s="4">
        <f>BA!K37+BA!K55</f>
        <v>5974</v>
      </c>
      <c r="M8" s="28">
        <f t="shared" si="5"/>
        <v>0</v>
      </c>
      <c r="N8" s="28">
        <f t="shared" si="6"/>
        <v>0</v>
      </c>
      <c r="O8" s="28">
        <f t="shared" si="7"/>
        <v>0</v>
      </c>
      <c r="P8" s="28">
        <f t="shared" si="8"/>
        <v>0.13229719484457925</v>
      </c>
    </row>
    <row r="9" spans="1:16" s="40" customFormat="1" ht="20.100000000000001" customHeight="1">
      <c r="A9" s="72"/>
      <c r="B9" s="72"/>
      <c r="C9" s="72"/>
      <c r="D9" s="3" t="s">
        <v>45</v>
      </c>
      <c r="E9" s="2" t="s">
        <v>220</v>
      </c>
      <c r="F9" s="2" t="s">
        <v>453</v>
      </c>
      <c r="G9" s="4">
        <f t="shared" ref="G9:K9" si="9">G8-G7</f>
        <v>2863</v>
      </c>
      <c r="H9" s="4">
        <f t="shared" si="9"/>
        <v>2863</v>
      </c>
      <c r="I9" s="4">
        <f t="shared" si="9"/>
        <v>2863</v>
      </c>
      <c r="J9" s="4">
        <f t="shared" si="9"/>
        <v>2863</v>
      </c>
      <c r="K9" s="4">
        <f t="shared" si="9"/>
        <v>3118</v>
      </c>
      <c r="M9" s="28">
        <f t="shared" si="5"/>
        <v>0</v>
      </c>
      <c r="N9" s="28">
        <f t="shared" si="6"/>
        <v>0</v>
      </c>
      <c r="O9" s="28">
        <f t="shared" si="7"/>
        <v>0</v>
      </c>
      <c r="P9" s="28">
        <f t="shared" si="8"/>
        <v>8.9067411805798136E-2</v>
      </c>
    </row>
    <row r="10" spans="1:16" s="40" customFormat="1" ht="20.100000000000001" customHeight="1">
      <c r="A10" s="72"/>
      <c r="B10" s="72"/>
      <c r="C10" s="72"/>
      <c r="D10" s="3" t="s">
        <v>159</v>
      </c>
      <c r="E10" s="2" t="s">
        <v>227</v>
      </c>
      <c r="F10" s="2" t="s">
        <v>454</v>
      </c>
      <c r="G10" s="4">
        <f>PN!G8+PN!G9+PN!G10</f>
        <v>382</v>
      </c>
      <c r="H10" s="4">
        <f>PN!H8+PN!H9+PN!H10</f>
        <v>382</v>
      </c>
      <c r="I10" s="4">
        <f>PN!I8+PN!I9+PN!I10</f>
        <v>382</v>
      </c>
      <c r="J10" s="4">
        <f>PN!J8+PN!J9+PN!J10</f>
        <v>382</v>
      </c>
      <c r="K10" s="4">
        <f>PN!K8+PN!K9+PN!K10</f>
        <v>1086</v>
      </c>
      <c r="M10" s="28">
        <f t="shared" si="5"/>
        <v>0</v>
      </c>
      <c r="N10" s="28">
        <f t="shared" si="6"/>
        <v>0</v>
      </c>
      <c r="O10" s="28">
        <f t="shared" si="7"/>
        <v>0</v>
      </c>
      <c r="P10" s="28">
        <f t="shared" si="8"/>
        <v>1.842931937172775</v>
      </c>
    </row>
    <row r="11" spans="1:16" s="40" customFormat="1" ht="20.100000000000001" customHeight="1">
      <c r="A11" s="72"/>
      <c r="B11" s="72"/>
      <c r="C11" s="72"/>
      <c r="D11" s="3" t="s">
        <v>160</v>
      </c>
      <c r="E11" s="2" t="s">
        <v>231</v>
      </c>
      <c r="F11" s="2" t="s">
        <v>455</v>
      </c>
      <c r="G11" s="4">
        <f>PN!G17-PD!G7</f>
        <v>318</v>
      </c>
      <c r="H11" s="4">
        <f>PN!H17-PD!H7</f>
        <v>318</v>
      </c>
      <c r="I11" s="4">
        <f>PN!I17-PD!I7</f>
        <v>318</v>
      </c>
      <c r="J11" s="4">
        <f>PN!J17-PD!J7</f>
        <v>318</v>
      </c>
      <c r="K11" s="4">
        <f>PN!K17-PD!K7</f>
        <v>1049</v>
      </c>
      <c r="M11" s="28">
        <f t="shared" si="5"/>
        <v>0</v>
      </c>
      <c r="N11" s="28">
        <f t="shared" si="6"/>
        <v>0</v>
      </c>
      <c r="O11" s="28">
        <f t="shared" si="7"/>
        <v>0</v>
      </c>
      <c r="P11" s="28">
        <f t="shared" si="8"/>
        <v>2.2987421383647799</v>
      </c>
    </row>
    <row r="12" spans="1:16" s="40" customFormat="1" ht="20.100000000000001" customHeight="1">
      <c r="A12" s="72"/>
      <c r="B12" s="72"/>
      <c r="C12" s="72"/>
      <c r="D12" s="3" t="s">
        <v>162</v>
      </c>
      <c r="E12" s="2" t="s">
        <v>233</v>
      </c>
      <c r="F12" s="2" t="s">
        <v>456</v>
      </c>
      <c r="G12" s="4">
        <f t="shared" ref="G12:K12" si="10">G11*(1-0.15)</f>
        <v>270.3</v>
      </c>
      <c r="H12" s="4">
        <f t="shared" si="10"/>
        <v>270.3</v>
      </c>
      <c r="I12" s="4">
        <f t="shared" si="10"/>
        <v>270.3</v>
      </c>
      <c r="J12" s="4">
        <f t="shared" si="10"/>
        <v>270.3</v>
      </c>
      <c r="K12" s="4">
        <f t="shared" si="10"/>
        <v>891.65</v>
      </c>
      <c r="M12" s="28">
        <f t="shared" si="5"/>
        <v>0</v>
      </c>
      <c r="N12" s="28">
        <f t="shared" si="6"/>
        <v>0</v>
      </c>
      <c r="O12" s="28">
        <f t="shared" si="7"/>
        <v>0</v>
      </c>
      <c r="P12" s="28">
        <f t="shared" si="8"/>
        <v>2.2987421383647795</v>
      </c>
    </row>
    <row r="13" spans="1:16" s="40" customFormat="1" ht="20.100000000000001" customHeight="1">
      <c r="A13" s="72"/>
      <c r="B13" s="72"/>
      <c r="C13" s="72"/>
      <c r="D13" s="3" t="s">
        <v>165</v>
      </c>
      <c r="E13" s="2" t="s">
        <v>236</v>
      </c>
      <c r="F13" s="2" t="s">
        <v>464</v>
      </c>
      <c r="G13" s="4">
        <f>PN!G17-PD!G7-PD!G8</f>
        <v>989</v>
      </c>
      <c r="H13" s="4">
        <f>PN!H17-PD!H7-PD!H8</f>
        <v>989</v>
      </c>
      <c r="I13" s="4">
        <f>PN!I17-PD!I7-PD!I8</f>
        <v>989</v>
      </c>
      <c r="J13" s="4">
        <f>PN!J17-PD!J7-PD!J8</f>
        <v>989</v>
      </c>
      <c r="K13" s="4">
        <f>PN!K17-PD!K7-PD!K8</f>
        <v>1581</v>
      </c>
      <c r="M13" s="28">
        <f t="shared" si="5"/>
        <v>0</v>
      </c>
      <c r="N13" s="28">
        <f t="shared" si="6"/>
        <v>0</v>
      </c>
      <c r="O13" s="28">
        <f t="shared" si="7"/>
        <v>0</v>
      </c>
      <c r="P13" s="28">
        <f t="shared" si="8"/>
        <v>0.59858442871587458</v>
      </c>
    </row>
    <row r="14" spans="1:16" s="40" customFormat="1" ht="20.100000000000001" customHeight="1">
      <c r="A14" s="72"/>
      <c r="B14" s="72"/>
      <c r="C14" s="72"/>
      <c r="D14" s="3" t="s">
        <v>167</v>
      </c>
      <c r="E14" s="2" t="s">
        <v>244</v>
      </c>
      <c r="F14" s="2" t="s">
        <v>457</v>
      </c>
      <c r="G14" s="4">
        <f>BA!G78+BA!G79</f>
        <v>543</v>
      </c>
      <c r="H14" s="4">
        <f>BA!H78+BA!H79</f>
        <v>543</v>
      </c>
      <c r="I14" s="4">
        <f>BA!I78+BA!I79</f>
        <v>543</v>
      </c>
      <c r="J14" s="4">
        <f>BA!J78+BA!J79</f>
        <v>543</v>
      </c>
      <c r="K14" s="4">
        <f>BA!K78+BA!K79</f>
        <v>286</v>
      </c>
      <c r="M14" s="28">
        <f t="shared" si="5"/>
        <v>0</v>
      </c>
      <c r="N14" s="28">
        <f t="shared" si="6"/>
        <v>0</v>
      </c>
      <c r="O14" s="28">
        <f t="shared" si="7"/>
        <v>0</v>
      </c>
      <c r="P14" s="28">
        <f t="shared" si="8"/>
        <v>-0.47329650092081033</v>
      </c>
    </row>
    <row r="15" spans="1:16" s="40" customFormat="1" ht="20.100000000000001" customHeight="1">
      <c r="A15" s="72"/>
      <c r="B15" s="72"/>
      <c r="C15" s="72"/>
      <c r="D15" s="3" t="s">
        <v>168</v>
      </c>
      <c r="E15" s="2" t="s">
        <v>245</v>
      </c>
      <c r="F15" s="2" t="s">
        <v>458</v>
      </c>
      <c r="G15" s="4">
        <f>BA!G87+BA!G88</f>
        <v>366</v>
      </c>
      <c r="H15" s="4">
        <f>BA!H87+BA!H88</f>
        <v>366</v>
      </c>
      <c r="I15" s="4">
        <f>BA!I87+BA!I88</f>
        <v>366</v>
      </c>
      <c r="J15" s="4">
        <f>BA!J87+BA!J88</f>
        <v>366</v>
      </c>
      <c r="K15" s="4">
        <f>BA!K87+BA!K88</f>
        <v>407</v>
      </c>
      <c r="M15" s="28">
        <f t="shared" si="5"/>
        <v>0</v>
      </c>
      <c r="N15" s="28">
        <f t="shared" si="6"/>
        <v>0</v>
      </c>
      <c r="O15" s="28">
        <f t="shared" si="7"/>
        <v>0</v>
      </c>
      <c r="P15" s="28">
        <f t="shared" si="8"/>
        <v>0.11202185792349728</v>
      </c>
    </row>
    <row r="16" spans="1:16" s="54" customFormat="1" ht="20.100000000000001" customHeight="1">
      <c r="A16" s="72"/>
      <c r="B16" s="72"/>
      <c r="C16" s="72"/>
      <c r="D16" s="3" t="s">
        <v>169</v>
      </c>
      <c r="E16" s="2" t="s">
        <v>494</v>
      </c>
      <c r="F16" s="2" t="s">
        <v>495</v>
      </c>
      <c r="G16" s="4">
        <f>G14+G15</f>
        <v>909</v>
      </c>
      <c r="H16" s="4">
        <f t="shared" ref="H16:K16" si="11">H14+H15</f>
        <v>909</v>
      </c>
      <c r="I16" s="4">
        <f t="shared" si="11"/>
        <v>909</v>
      </c>
      <c r="J16" s="4">
        <f t="shared" si="11"/>
        <v>909</v>
      </c>
      <c r="K16" s="4">
        <f t="shared" si="11"/>
        <v>693</v>
      </c>
      <c r="M16" s="28">
        <f t="shared" si="5"/>
        <v>0</v>
      </c>
      <c r="N16" s="28">
        <f t="shared" si="6"/>
        <v>0</v>
      </c>
      <c r="O16" s="28">
        <f t="shared" si="7"/>
        <v>0</v>
      </c>
      <c r="P16" s="28">
        <f t="shared" si="8"/>
        <v>-0.23762376237623761</v>
      </c>
    </row>
    <row r="17" spans="1:16" s="40" customFormat="1" ht="20.100000000000001" customHeight="1">
      <c r="A17" s="72"/>
      <c r="B17" s="72"/>
      <c r="C17" s="72"/>
      <c r="D17" s="3" t="s">
        <v>170</v>
      </c>
      <c r="E17" s="2" t="s">
        <v>246</v>
      </c>
      <c r="F17" s="2" t="s">
        <v>459</v>
      </c>
      <c r="G17" s="4">
        <f>BA!G57+G14+G15</f>
        <v>6599</v>
      </c>
      <c r="H17" s="4">
        <f>BA!H57+H14+H15</f>
        <v>6599</v>
      </c>
      <c r="I17" s="4">
        <f>BA!I57+I14+I15</f>
        <v>6599</v>
      </c>
      <c r="J17" s="4">
        <f>BA!J57+J14+J15</f>
        <v>6599</v>
      </c>
      <c r="K17" s="4">
        <f>BA!K57+K14+K15</f>
        <v>6633</v>
      </c>
      <c r="M17" s="28">
        <f t="shared" si="5"/>
        <v>0</v>
      </c>
      <c r="N17" s="28">
        <f t="shared" si="6"/>
        <v>0</v>
      </c>
      <c r="O17" s="28">
        <f t="shared" si="7"/>
        <v>0</v>
      </c>
      <c r="P17" s="28">
        <f t="shared" si="8"/>
        <v>5.1522958023944021E-3</v>
      </c>
    </row>
    <row r="18" spans="1:16" s="40" customFormat="1" ht="20.100000000000001" customHeight="1">
      <c r="A18" s="72"/>
      <c r="B18" s="72"/>
      <c r="C18" s="72"/>
      <c r="D18" s="3" t="s">
        <v>171</v>
      </c>
      <c r="E18" s="2" t="s">
        <v>274</v>
      </c>
      <c r="F18" s="2" t="s">
        <v>460</v>
      </c>
      <c r="G18" s="4">
        <f>BA!G56-G7</f>
        <v>6524</v>
      </c>
      <c r="H18" s="4">
        <f>BA!H56-H7</f>
        <v>6524</v>
      </c>
      <c r="I18" s="4">
        <f>BA!I56-I7</f>
        <v>6524</v>
      </c>
      <c r="J18" s="4">
        <f>BA!J56-J7</f>
        <v>6524</v>
      </c>
      <c r="K18" s="4">
        <f>BA!K56-K7</f>
        <v>6226</v>
      </c>
      <c r="M18" s="28">
        <f t="shared" si="5"/>
        <v>0</v>
      </c>
      <c r="N18" s="28">
        <f t="shared" si="6"/>
        <v>0</v>
      </c>
      <c r="O18" s="28">
        <f t="shared" si="7"/>
        <v>0</v>
      </c>
      <c r="P18" s="28">
        <f t="shared" si="8"/>
        <v>-4.5677498467198041E-2</v>
      </c>
    </row>
    <row r="19" spans="1:16" s="40" customFormat="1" ht="20.100000000000001" customHeight="1">
      <c r="A19" s="72"/>
      <c r="B19" s="72"/>
      <c r="C19" s="72"/>
      <c r="D19" s="3" t="s">
        <v>172</v>
      </c>
      <c r="E19" s="2" t="s">
        <v>249</v>
      </c>
      <c r="F19" s="2" t="s">
        <v>461</v>
      </c>
      <c r="G19" s="4">
        <f>G14+G15-BA!G54-BA!G51</f>
        <v>857</v>
      </c>
      <c r="H19" s="4">
        <f>H14+H15-BA!H54-BA!H51</f>
        <v>857</v>
      </c>
      <c r="I19" s="4">
        <f>I14+I15-BA!I54-BA!I51</f>
        <v>857</v>
      </c>
      <c r="J19" s="4">
        <f>J14+J15-BA!J54-BA!J51</f>
        <v>857</v>
      </c>
      <c r="K19" s="4">
        <f>K14+K15-BA!K54-BA!K51</f>
        <v>181</v>
      </c>
      <c r="M19" s="28">
        <f t="shared" si="5"/>
        <v>0</v>
      </c>
      <c r="N19" s="28">
        <f t="shared" si="6"/>
        <v>0</v>
      </c>
      <c r="O19" s="28">
        <f t="shared" si="7"/>
        <v>0</v>
      </c>
      <c r="P19" s="28">
        <f t="shared" si="8"/>
        <v>-0.78879813302217039</v>
      </c>
    </row>
    <row r="20" spans="1:16" s="40" customFormat="1" ht="20.100000000000001" customHeight="1">
      <c r="A20" s="72"/>
      <c r="B20" s="72"/>
      <c r="C20" s="72"/>
      <c r="D20" s="3" t="s">
        <v>481</v>
      </c>
      <c r="E20" s="2" t="s">
        <v>247</v>
      </c>
      <c r="F20" s="2" t="s">
        <v>462</v>
      </c>
      <c r="G20" s="4">
        <f>BA!G5+G9</f>
        <v>6524</v>
      </c>
      <c r="H20" s="4">
        <f>BA!H5+H9</f>
        <v>6524</v>
      </c>
      <c r="I20" s="4">
        <f>BA!I5+I9</f>
        <v>6524</v>
      </c>
      <c r="J20" s="4">
        <f>BA!J5+J9</f>
        <v>6524</v>
      </c>
      <c r="K20" s="4">
        <f>BA!K5+K9</f>
        <v>6226</v>
      </c>
      <c r="M20" s="28">
        <f t="shared" si="5"/>
        <v>0</v>
      </c>
      <c r="N20" s="28">
        <f t="shared" si="6"/>
        <v>0</v>
      </c>
      <c r="O20" s="28">
        <f t="shared" si="7"/>
        <v>0</v>
      </c>
      <c r="P20" s="28">
        <f t="shared" si="8"/>
        <v>-4.5677498467198041E-2</v>
      </c>
    </row>
    <row r="21" spans="1:16" s="40" customFormat="1" ht="20.100000000000001" customHeight="1">
      <c r="A21" s="72"/>
      <c r="B21" s="72"/>
      <c r="C21" s="72"/>
      <c r="D21" s="3" t="s">
        <v>482</v>
      </c>
      <c r="E21" s="2" t="s">
        <v>269</v>
      </c>
      <c r="F21" s="2" t="s">
        <v>268</v>
      </c>
      <c r="G21" s="4">
        <f>PD!G9*PD!G10</f>
        <v>1029</v>
      </c>
      <c r="H21" s="4">
        <f>PD!H9*PD!H10</f>
        <v>1029</v>
      </c>
      <c r="I21" s="4">
        <f>PD!I9*PD!I10</f>
        <v>1029</v>
      </c>
      <c r="J21" s="4">
        <f>PD!J9*PD!J10</f>
        <v>1029</v>
      </c>
      <c r="K21" s="4">
        <f>PD!K9*PD!K10</f>
        <v>1029</v>
      </c>
      <c r="M21" s="28">
        <f t="shared" si="5"/>
        <v>0</v>
      </c>
      <c r="N21" s="28">
        <f t="shared" si="6"/>
        <v>0</v>
      </c>
      <c r="O21" s="28">
        <f t="shared" si="7"/>
        <v>0</v>
      </c>
      <c r="P21" s="28">
        <f t="shared" si="8"/>
        <v>0</v>
      </c>
    </row>
    <row r="22" spans="1:16" s="40" customFormat="1" ht="20.100000000000001" customHeight="1">
      <c r="A22" s="72"/>
      <c r="B22" s="72"/>
      <c r="C22" s="72"/>
      <c r="D22" s="3" t="s">
        <v>483</v>
      </c>
      <c r="E22" s="2" t="s">
        <v>271</v>
      </c>
      <c r="F22" s="2" t="s">
        <v>463</v>
      </c>
      <c r="G22" s="4">
        <f t="shared" ref="G22:K22" si="12">G21+G19</f>
        <v>1886</v>
      </c>
      <c r="H22" s="4">
        <f t="shared" si="12"/>
        <v>1886</v>
      </c>
      <c r="I22" s="4">
        <f t="shared" si="12"/>
        <v>1886</v>
      </c>
      <c r="J22" s="4">
        <f t="shared" si="12"/>
        <v>1886</v>
      </c>
      <c r="K22" s="4">
        <f t="shared" si="12"/>
        <v>1210</v>
      </c>
      <c r="M22" s="28">
        <f t="shared" si="5"/>
        <v>0</v>
      </c>
      <c r="N22" s="28">
        <f t="shared" si="6"/>
        <v>0</v>
      </c>
      <c r="O22" s="28">
        <f t="shared" si="7"/>
        <v>0</v>
      </c>
      <c r="P22" s="28">
        <f t="shared" si="8"/>
        <v>-0.35843054082714743</v>
      </c>
    </row>
    <row r="23" spans="1:16" s="58" customFormat="1" ht="20.100000000000001" customHeight="1">
      <c r="A23" s="72"/>
      <c r="B23" s="72"/>
      <c r="C23" s="72"/>
      <c r="D23" s="3" t="s">
        <v>484</v>
      </c>
      <c r="E23" s="2" t="s">
        <v>515</v>
      </c>
      <c r="F23" s="2" t="s">
        <v>514</v>
      </c>
      <c r="G23" s="4">
        <f>G7-G15</f>
        <v>2047</v>
      </c>
      <c r="H23" s="4">
        <f t="shared" ref="H23:K23" si="13">H7-H15</f>
        <v>2047</v>
      </c>
      <c r="I23" s="4">
        <f t="shared" si="13"/>
        <v>2047</v>
      </c>
      <c r="J23" s="4">
        <f t="shared" si="13"/>
        <v>2047</v>
      </c>
      <c r="K23" s="4">
        <f t="shared" si="13"/>
        <v>2449</v>
      </c>
      <c r="M23" s="28">
        <f t="shared" si="5"/>
        <v>0</v>
      </c>
      <c r="N23" s="28">
        <f t="shared" si="6"/>
        <v>0</v>
      </c>
      <c r="O23" s="28">
        <f t="shared" si="7"/>
        <v>0</v>
      </c>
      <c r="P23" s="28">
        <f t="shared" si="8"/>
        <v>0.19638495359062036</v>
      </c>
    </row>
  </sheetData>
  <mergeCells count="2">
    <mergeCell ref="D3:K3"/>
    <mergeCell ref="M3:P3"/>
  </mergeCells>
  <conditionalFormatting sqref="G4">
    <cfRule type="containsBlanks" dxfId="8" priority="1">
      <formula>LEN(TRIM(G4))=0</formula>
    </cfRule>
  </conditionalFormatting>
  <hyperlinks>
    <hyperlink ref="A1" location="T!A1" display="TURINY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Charts</vt:lpstr>
      </vt:variant>
      <vt:variant>
        <vt:i4>6</vt:i4>
      </vt:variant>
    </vt:vector>
  </HeadingPairs>
  <TitlesOfParts>
    <vt:vector size="31" baseType="lpstr">
      <vt:lpstr>T</vt:lpstr>
      <vt:lpstr>I</vt:lpstr>
      <vt:lpstr>I2</vt:lpstr>
      <vt:lpstr>PN</vt:lpstr>
      <vt:lpstr>BA</vt:lpstr>
      <vt:lpstr>PS</vt:lpstr>
      <vt:lpstr>PS(tb)</vt:lpstr>
      <vt:lpstr>PD</vt:lpstr>
      <vt:lpstr>ARS</vt:lpstr>
      <vt:lpstr>Complex</vt:lpstr>
      <vt:lpstr>G1</vt:lpstr>
      <vt:lpstr>G2</vt:lpstr>
      <vt:lpstr>G3</vt:lpstr>
      <vt:lpstr>G4</vt:lpstr>
      <vt:lpstr>G5</vt:lpstr>
      <vt:lpstr>G6</vt:lpstr>
      <vt:lpstr>PN_VA</vt:lpstr>
      <vt:lpstr>PN_HA</vt:lpstr>
      <vt:lpstr>BA_VA</vt:lpstr>
      <vt:lpstr>BA_HA</vt:lpstr>
      <vt:lpstr>PS_VA</vt:lpstr>
      <vt:lpstr>PS_HA</vt:lpstr>
      <vt:lpstr>PS(tb)_VA</vt:lpstr>
      <vt:lpstr>PS(tb)_HA</vt:lpstr>
      <vt:lpstr>C</vt:lpstr>
      <vt:lpstr>Chart1</vt:lpstr>
      <vt:lpstr>Chart2</vt:lpstr>
      <vt:lpstr>Chart3</vt:lpstr>
      <vt:lpstr>Chart4</vt:lpstr>
      <vt:lpstr>Chart5</vt:lpstr>
      <vt:lpstr>Chart6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Auditum</dc:creator>
  <cp:lastModifiedBy>Arvydas</cp:lastModifiedBy>
  <dcterms:created xsi:type="dcterms:W3CDTF">2016-05-24T07:24:34Z</dcterms:created>
  <dcterms:modified xsi:type="dcterms:W3CDTF">2017-10-19T05:06:52Z</dcterms:modified>
</cp:coreProperties>
</file>